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K:\Consolidation\Reporting\2022\2022 M3\Q1 External\"/>
    </mc:Choice>
  </mc:AlternateContent>
  <xr:revisionPtr revIDLastSave="0" documentId="13_ncr:1_{F737440F-C516-42F8-8038-AAEC430E4C45}" xr6:coauthVersionLast="47" xr6:coauthVersionMax="47" xr10:uidLastSave="{00000000-0000-0000-0000-000000000000}"/>
  <bookViews>
    <workbookView xWindow="-120" yWindow="-120" windowWidth="29040" windowHeight="15840" tabRatio="758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2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2017-2022'!$C$4:$S$107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2017-2022'!$A:$A,'Segment Data 2017-2022'!$1:$3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40" i="2" l="1"/>
  <c r="CJ38" i="2"/>
  <c r="DA37" i="1"/>
  <c r="DA36" i="1"/>
  <c r="DE36" i="1" s="1"/>
  <c r="DA46" i="1"/>
  <c r="DA41" i="1"/>
  <c r="DD37" i="1"/>
  <c r="DC37" i="1"/>
  <c r="DB37" i="1"/>
  <c r="DD36" i="1"/>
  <c r="DC36" i="1"/>
  <c r="DB36" i="1"/>
  <c r="DD24" i="1"/>
  <c r="DC24" i="1"/>
  <c r="DB24" i="1"/>
  <c r="DA24" i="1"/>
  <c r="DE24" i="1" s="1"/>
  <c r="DE20" i="1"/>
  <c r="DE18" i="1"/>
  <c r="DE17" i="1"/>
  <c r="DE15" i="1"/>
  <c r="DE13" i="1"/>
  <c r="DE12" i="1"/>
  <c r="DE10" i="1"/>
  <c r="DE9" i="1"/>
  <c r="DE8" i="1"/>
  <c r="DD7" i="1"/>
  <c r="DD11" i="1" s="1"/>
  <c r="DD14" i="1" s="1"/>
  <c r="DD16" i="1" s="1"/>
  <c r="DD19" i="1" s="1"/>
  <c r="DD21" i="1" s="1"/>
  <c r="DC7" i="1"/>
  <c r="DC11" i="1" s="1"/>
  <c r="DC14" i="1" s="1"/>
  <c r="DC16" i="1" s="1"/>
  <c r="DC19" i="1" s="1"/>
  <c r="DC21" i="1" s="1"/>
  <c r="DB7" i="1"/>
  <c r="DB11" i="1" s="1"/>
  <c r="DB14" i="1" s="1"/>
  <c r="DB16" i="1" s="1"/>
  <c r="DB19" i="1" s="1"/>
  <c r="DB21" i="1" s="1"/>
  <c r="DA7" i="1"/>
  <c r="DE7" i="1" s="1"/>
  <c r="DE5" i="1"/>
  <c r="DD5" i="1"/>
  <c r="DC5" i="1"/>
  <c r="DB5" i="1"/>
  <c r="DA5" i="1"/>
  <c r="CJ28" i="2"/>
  <c r="CJ25" i="2"/>
  <c r="CJ12" i="2"/>
  <c r="CJ16" i="2"/>
  <c r="CJ8" i="2"/>
  <c r="CJ9" i="2" s="1"/>
  <c r="CJ35" i="2"/>
  <c r="CJ37" i="2"/>
  <c r="CM24" i="2"/>
  <c r="CM30" i="2" s="1"/>
  <c r="CL24" i="2"/>
  <c r="CL30" i="2" s="1"/>
  <c r="CK24" i="2"/>
  <c r="CK30" i="2" s="1"/>
  <c r="CJ24" i="2"/>
  <c r="CM16" i="2"/>
  <c r="CL16" i="2"/>
  <c r="CK16" i="2"/>
  <c r="CK18" i="2" s="1"/>
  <c r="CM9" i="2"/>
  <c r="CL9" i="2"/>
  <c r="CK9" i="2"/>
  <c r="DA15" i="3"/>
  <c r="DE15" i="3" s="1"/>
  <c r="DA13" i="3"/>
  <c r="DE13" i="3" s="1"/>
  <c r="DA10" i="3"/>
  <c r="DE10" i="3" s="1"/>
  <c r="DD19" i="3"/>
  <c r="DB19" i="3"/>
  <c r="DE18" i="3"/>
  <c r="DE17" i="3"/>
  <c r="DE16" i="3"/>
  <c r="DE14" i="3"/>
  <c r="DD11" i="3"/>
  <c r="DD21" i="3" s="1"/>
  <c r="DC11" i="3"/>
  <c r="DB11" i="3"/>
  <c r="DE7" i="3"/>
  <c r="DE6" i="3"/>
  <c r="AA91" i="7"/>
  <c r="AJ91" i="7"/>
  <c r="AI91" i="7"/>
  <c r="AH91" i="7"/>
  <c r="AG91" i="7"/>
  <c r="AK91" i="7"/>
  <c r="AJ79" i="7"/>
  <c r="AK79" i="7" s="1"/>
  <c r="AH79" i="7"/>
  <c r="AK78" i="7"/>
  <c r="AK77" i="7"/>
  <c r="AJ76" i="7"/>
  <c r="AK76" i="7" s="1"/>
  <c r="AI76" i="7"/>
  <c r="AI79" i="7" s="1"/>
  <c r="AH76" i="7"/>
  <c r="AG76" i="7"/>
  <c r="AG79" i="7" s="1"/>
  <c r="AK75" i="7"/>
  <c r="AK74" i="7"/>
  <c r="AK73" i="7"/>
  <c r="AK72" i="7"/>
  <c r="AJ68" i="7"/>
  <c r="AI68" i="7"/>
  <c r="AH68" i="7"/>
  <c r="AG68" i="7"/>
  <c r="AK68" i="7" s="1"/>
  <c r="AJ67" i="7"/>
  <c r="AI67" i="7"/>
  <c r="AH67" i="7"/>
  <c r="AG67" i="7"/>
  <c r="AJ64" i="7"/>
  <c r="AI64" i="7"/>
  <c r="AH64" i="7"/>
  <c r="AG64" i="7"/>
  <c r="AK63" i="7"/>
  <c r="AK62" i="7"/>
  <c r="AJ59" i="7"/>
  <c r="AI59" i="7"/>
  <c r="AH59" i="7"/>
  <c r="AG59" i="7"/>
  <c r="AK58" i="7"/>
  <c r="AK57" i="7"/>
  <c r="AK59" i="7" s="1"/>
  <c r="AJ54" i="7"/>
  <c r="AI54" i="7"/>
  <c r="AH54" i="7"/>
  <c r="AG54" i="7"/>
  <c r="AK53" i="7"/>
  <c r="AK52" i="7"/>
  <c r="AK48" i="7"/>
  <c r="AJ47" i="7"/>
  <c r="AJ49" i="7" s="1"/>
  <c r="AI47" i="7"/>
  <c r="AI49" i="7" s="1"/>
  <c r="AH47" i="7"/>
  <c r="AH49" i="7" s="1"/>
  <c r="AG47" i="7"/>
  <c r="AG49" i="7" s="1"/>
  <c r="AK46" i="7"/>
  <c r="AK45" i="7"/>
  <c r="AK44" i="7"/>
  <c r="AK43" i="7"/>
  <c r="AK35" i="7"/>
  <c r="AH33" i="7"/>
  <c r="AK32" i="7"/>
  <c r="AK31" i="7"/>
  <c r="AJ30" i="7"/>
  <c r="AI30" i="7"/>
  <c r="AI33" i="7" s="1"/>
  <c r="AH30" i="7"/>
  <c r="AH40" i="7" s="1"/>
  <c r="AG30" i="7"/>
  <c r="AG33" i="7" s="1"/>
  <c r="AK29" i="7"/>
  <c r="AK28" i="7"/>
  <c r="AK27" i="7"/>
  <c r="AK26" i="7"/>
  <c r="AJ23" i="7"/>
  <c r="AH23" i="7"/>
  <c r="AK22" i="7"/>
  <c r="AK21" i="7"/>
  <c r="AJ20" i="7"/>
  <c r="AI20" i="7"/>
  <c r="AI23" i="7" s="1"/>
  <c r="AH20" i="7"/>
  <c r="AG20" i="7"/>
  <c r="AG23" i="7" s="1"/>
  <c r="AK19" i="7"/>
  <c r="AK18" i="7"/>
  <c r="AK17" i="7"/>
  <c r="AK16" i="7"/>
  <c r="AJ13" i="7"/>
  <c r="AH13" i="7"/>
  <c r="AK12" i="7"/>
  <c r="AK11" i="7"/>
  <c r="AJ10" i="7"/>
  <c r="AI10" i="7"/>
  <c r="AI13" i="7" s="1"/>
  <c r="AH10" i="7"/>
  <c r="AG10" i="7"/>
  <c r="AG13" i="7" s="1"/>
  <c r="AK9" i="7"/>
  <c r="AK8" i="7"/>
  <c r="AK7" i="7"/>
  <c r="AK6" i="7"/>
  <c r="CJ47" i="2" l="1"/>
  <c r="CK47" i="2" s="1"/>
  <c r="CL47" i="2" s="1"/>
  <c r="CM47" i="2" s="1"/>
  <c r="DE37" i="1"/>
  <c r="DE11" i="1"/>
  <c r="DE14" i="1" s="1"/>
  <c r="DE16" i="1" s="1"/>
  <c r="DE19" i="1" s="1"/>
  <c r="DE21" i="1" s="1"/>
  <c r="DA11" i="1"/>
  <c r="DA14" i="1" s="1"/>
  <c r="DA16" i="1" s="1"/>
  <c r="DA19" i="1" s="1"/>
  <c r="DA21" i="1" s="1"/>
  <c r="CJ30" i="2"/>
  <c r="CL18" i="2"/>
  <c r="CM18" i="2"/>
  <c r="CJ18" i="2"/>
  <c r="DE19" i="3"/>
  <c r="DA19" i="3"/>
  <c r="DB21" i="3"/>
  <c r="DE11" i="3"/>
  <c r="DC19" i="3"/>
  <c r="DC21" i="3" s="1"/>
  <c r="DA11" i="3"/>
  <c r="AK64" i="7"/>
  <c r="AK54" i="7"/>
  <c r="AK30" i="7"/>
  <c r="AK33" i="7" s="1"/>
  <c r="AH69" i="7"/>
  <c r="AK67" i="7"/>
  <c r="AI69" i="7"/>
  <c r="AG69" i="7"/>
  <c r="AJ69" i="7"/>
  <c r="AK47" i="7"/>
  <c r="AK49" i="7" s="1"/>
  <c r="AJ40" i="7"/>
  <c r="AK39" i="7"/>
  <c r="AJ33" i="7"/>
  <c r="AK20" i="7"/>
  <c r="AK23" i="7" s="1"/>
  <c r="AK10" i="7"/>
  <c r="AK13" i="7" s="1"/>
  <c r="AK69" i="7"/>
  <c r="AI40" i="7"/>
  <c r="AP31" i="1"/>
  <c r="CX41" i="1"/>
  <c r="CH28" i="2"/>
  <c r="CH25" i="2"/>
  <c r="CH12" i="2"/>
  <c r="DE21" i="3" l="1"/>
  <c r="DA21" i="3"/>
  <c r="AK38" i="7"/>
  <c r="AK40" i="7" s="1"/>
  <c r="AG40" i="7"/>
  <c r="AE90" i="7"/>
  <c r="AE91" i="7" s="1"/>
  <c r="AE89" i="7"/>
  <c r="AE78" i="7" l="1"/>
  <c r="AE77" i="7"/>
  <c r="AE75" i="7"/>
  <c r="AE74" i="7"/>
  <c r="AE73" i="7"/>
  <c r="AE72" i="7"/>
  <c r="CG28" i="2"/>
  <c r="CG25" i="2"/>
  <c r="CG12" i="2"/>
  <c r="CG8" i="2"/>
  <c r="CW15" i="3"/>
  <c r="CW10" i="3"/>
  <c r="CF40" i="2" l="1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W16" i="4" s="1"/>
  <c r="W24" i="1" s="1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BC41" i="4" l="1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AK21" i="3" s="1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Z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U26" i="6" l="1"/>
  <c r="U28" i="6" s="1"/>
  <c r="U32" i="6" s="1"/>
  <c r="AW21" i="3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N33" i="6" l="1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M10" i="7"/>
  <c r="M13" i="7" s="1"/>
  <c r="F59" i="7"/>
  <c r="G58" i="7"/>
  <c r="G57" i="7"/>
  <c r="F64" i="7"/>
  <c r="G62" i="7"/>
  <c r="G63" i="7"/>
  <c r="CA47" i="2" l="1"/>
  <c r="CB35" i="2" s="1"/>
  <c r="CB37" i="2" s="1"/>
  <c r="CB47" i="2" s="1"/>
  <c r="CC35" i="2" s="1"/>
  <c r="CC37" i="2" s="1"/>
  <c r="CC47" i="2" s="1"/>
  <c r="CE35" i="2" s="1"/>
  <c r="CE37" i="2" s="1"/>
  <c r="CE47" i="2" s="1"/>
  <c r="G64" i="7"/>
  <c r="G59" i="7"/>
  <c r="CF35" i="2" l="1"/>
  <c r="CF37" i="2" s="1"/>
  <c r="CF47" i="2" s="1"/>
  <c r="CG35" i="2" l="1"/>
  <c r="CG37" i="2" s="1"/>
  <c r="CG47" i="2" s="1"/>
  <c r="CH35" i="2" s="1"/>
  <c r="CH37" i="2" l="1"/>
  <c r="CH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<sst xmlns="http://schemas.openxmlformats.org/spreadsheetml/2006/main" count="808" uniqueCount="206">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</sst>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2022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topLeftCell="A7" zoomScale="150" zoomScaleNormal="150" workbookViewId="0">
      <selection activeCell="K8" sqref="K8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81" t="s">
        <v>151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157"/>
      <c r="N9" s="156"/>
    </row>
    <row r="10" spans="1:14" ht="44.25" x14ac:dyDescent="0.55000000000000004">
      <c r="A10" s="156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157"/>
      <c r="N10" s="156"/>
    </row>
    <row r="11" spans="1:14" ht="44.25" x14ac:dyDescent="0.55000000000000004">
      <c r="A11" s="156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157"/>
      <c r="N11" s="156"/>
    </row>
    <row r="12" spans="1:14" ht="44.25" x14ac:dyDescent="0.55000000000000004">
      <c r="A12" s="156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E51"/>
  <sheetViews>
    <sheetView showGridLines="0" zoomScale="90" zoomScaleNormal="90" zoomScaleSheetLayoutView="75" workbookViewId="0">
      <pane xSplit="1" ySplit="3" topLeftCell="CJ4" activePane="bottomRight" state="frozen"/>
      <selection activeCell="O4" sqref="O4"/>
      <selection pane="topRight" activeCell="O4" sqref="O4"/>
      <selection pane="bottomLeft" activeCell="O4" sqref="O4"/>
      <selection pane="bottomRight" activeCell="DA2" sqref="DA2:DE2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09" x14ac:dyDescent="0.2">
      <c r="C1" s="285"/>
      <c r="D1" s="285"/>
      <c r="E1" s="285"/>
      <c r="F1" s="285"/>
      <c r="G1" s="285"/>
      <c r="I1" s="285"/>
      <c r="J1" s="285"/>
      <c r="K1" s="285"/>
      <c r="L1" s="285"/>
      <c r="M1" s="285"/>
      <c r="O1" s="285"/>
      <c r="P1" s="285"/>
      <c r="Q1" s="285"/>
      <c r="R1" s="285"/>
      <c r="S1" s="285"/>
      <c r="U1" s="285"/>
      <c r="V1" s="285"/>
      <c r="W1" s="285"/>
      <c r="X1" s="285"/>
      <c r="Y1" s="285"/>
      <c r="AA1" s="285"/>
      <c r="AB1" s="285"/>
      <c r="AC1" s="285"/>
      <c r="AD1" s="285"/>
      <c r="AE1" s="285"/>
      <c r="AG1" s="285"/>
      <c r="AH1" s="285"/>
      <c r="AI1" s="285"/>
      <c r="AJ1" s="285"/>
      <c r="AK1" s="285"/>
      <c r="AM1" s="285"/>
      <c r="AN1" s="285"/>
      <c r="AO1" s="285"/>
      <c r="AP1" s="285"/>
      <c r="AQ1" s="285"/>
      <c r="AS1" s="285"/>
      <c r="AT1" s="285"/>
      <c r="AU1" s="285"/>
      <c r="AV1" s="285"/>
      <c r="AW1" s="285"/>
      <c r="AY1" s="285"/>
      <c r="AZ1" s="285"/>
      <c r="BA1" s="285"/>
      <c r="BB1" s="285"/>
      <c r="BC1" s="285"/>
      <c r="BE1" s="285"/>
      <c r="BF1" s="285"/>
      <c r="BG1" s="285"/>
      <c r="BH1" s="285"/>
      <c r="BI1" s="285"/>
      <c r="BK1" s="285"/>
      <c r="BL1" s="285"/>
      <c r="BM1" s="285"/>
      <c r="BN1" s="285"/>
      <c r="BO1" s="285"/>
      <c r="BQ1" s="285"/>
      <c r="BR1" s="285"/>
      <c r="BS1" s="285"/>
      <c r="BT1" s="285"/>
      <c r="BU1" s="285"/>
      <c r="BW1" s="284" t="s">
        <v>164</v>
      </c>
      <c r="BX1" s="284"/>
      <c r="BY1" s="284"/>
      <c r="BZ1" s="284"/>
      <c r="CA1" s="284"/>
      <c r="CC1" s="284"/>
      <c r="CD1" s="284"/>
      <c r="CE1" s="284"/>
      <c r="CF1" s="284"/>
      <c r="CG1" s="284"/>
      <c r="CI1" s="284"/>
      <c r="CJ1" s="284"/>
      <c r="CK1" s="284"/>
      <c r="CL1" s="284"/>
      <c r="CM1" s="284"/>
    </row>
    <row r="2" spans="1:109" x14ac:dyDescent="0.2">
      <c r="A2" s="1" t="s">
        <v>152</v>
      </c>
      <c r="C2" s="283">
        <v>2005</v>
      </c>
      <c r="D2" s="283"/>
      <c r="E2" s="283"/>
      <c r="F2" s="283"/>
      <c r="G2" s="283"/>
      <c r="I2" s="283">
        <v>2006</v>
      </c>
      <c r="J2" s="283"/>
      <c r="K2" s="283"/>
      <c r="L2" s="283"/>
      <c r="M2" s="283"/>
      <c r="O2" s="283">
        <v>2007</v>
      </c>
      <c r="P2" s="283"/>
      <c r="Q2" s="283"/>
      <c r="R2" s="283"/>
      <c r="S2" s="283"/>
      <c r="U2" s="283">
        <v>2008</v>
      </c>
      <c r="V2" s="283"/>
      <c r="W2" s="283"/>
      <c r="X2" s="283"/>
      <c r="Y2" s="283"/>
      <c r="AA2" s="283">
        <v>2009</v>
      </c>
      <c r="AB2" s="283"/>
      <c r="AC2" s="283"/>
      <c r="AD2" s="283"/>
      <c r="AE2" s="283"/>
      <c r="AG2" s="283">
        <v>2010</v>
      </c>
      <c r="AH2" s="283"/>
      <c r="AI2" s="283"/>
      <c r="AJ2" s="283"/>
      <c r="AK2" s="283"/>
      <c r="AM2" s="283">
        <v>2011</v>
      </c>
      <c r="AN2" s="283"/>
      <c r="AO2" s="283"/>
      <c r="AP2" s="283"/>
      <c r="AQ2" s="283"/>
      <c r="AS2" s="283">
        <v>2012</v>
      </c>
      <c r="AT2" s="283"/>
      <c r="AU2" s="283"/>
      <c r="AV2" s="283"/>
      <c r="AW2" s="283"/>
      <c r="AY2" s="283">
        <v>2013</v>
      </c>
      <c r="AZ2" s="283"/>
      <c r="BA2" s="283"/>
      <c r="BB2" s="283"/>
      <c r="BC2" s="283"/>
      <c r="BE2" s="283">
        <v>2014</v>
      </c>
      <c r="BF2" s="283"/>
      <c r="BG2" s="283"/>
      <c r="BH2" s="283"/>
      <c r="BI2" s="283"/>
      <c r="BK2" s="283">
        <v>2015</v>
      </c>
      <c r="BL2" s="283"/>
      <c r="BM2" s="283"/>
      <c r="BN2" s="283"/>
      <c r="BO2" s="283"/>
      <c r="BQ2" s="283">
        <v>2016</v>
      </c>
      <c r="BR2" s="283"/>
      <c r="BS2" s="283"/>
      <c r="BT2" s="283"/>
      <c r="BU2" s="283"/>
      <c r="BW2" s="283">
        <v>2017</v>
      </c>
      <c r="BX2" s="283"/>
      <c r="BY2" s="283"/>
      <c r="BZ2" s="283"/>
      <c r="CA2" s="283"/>
      <c r="CC2" s="283">
        <v>2018</v>
      </c>
      <c r="CD2" s="283"/>
      <c r="CE2" s="283"/>
      <c r="CF2" s="283"/>
      <c r="CG2" s="283"/>
      <c r="CI2" s="283">
        <v>2019</v>
      </c>
      <c r="CJ2" s="283"/>
      <c r="CK2" s="283"/>
      <c r="CL2" s="283"/>
      <c r="CM2" s="283"/>
      <c r="CO2" s="283">
        <v>2020</v>
      </c>
      <c r="CP2" s="283"/>
      <c r="CQ2" s="283"/>
      <c r="CR2" s="283"/>
      <c r="CS2" s="283"/>
      <c r="CU2" s="283">
        <v>2021</v>
      </c>
      <c r="CV2" s="283"/>
      <c r="CW2" s="283"/>
      <c r="CX2" s="283"/>
      <c r="CY2" s="283"/>
      <c r="DA2" s="283">
        <v>2022</v>
      </c>
      <c r="DB2" s="283"/>
      <c r="DC2" s="283"/>
      <c r="DD2" s="283"/>
      <c r="DE2" s="283"/>
    </row>
    <row r="3" spans="1:109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  <c r="DA3" s="172" t="s">
        <v>9</v>
      </c>
      <c r="DB3" s="172" t="s">
        <v>10</v>
      </c>
      <c r="DC3" s="172" t="s">
        <v>11</v>
      </c>
      <c r="DD3" s="172" t="s">
        <v>12</v>
      </c>
      <c r="DE3" s="172" t="s">
        <v>13</v>
      </c>
    </row>
    <row r="4" spans="1:109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  <c r="DE4" s="36"/>
    </row>
    <row r="5" spans="1:109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2017-2022'!U13</f>
        <v>331.09999999999997</v>
      </c>
      <c r="CP5" s="73">
        <f>+'Segment Data 2017-2022'!V13</f>
        <v>372.40000000000003</v>
      </c>
      <c r="CQ5" s="73">
        <f>+'Segment Data 2017-2022'!W13</f>
        <v>393.09999999999997</v>
      </c>
      <c r="CR5" s="73">
        <f>+'Segment Data 2017-2022'!X13</f>
        <v>373.59999999999997</v>
      </c>
      <c r="CS5" s="74">
        <f>SUM(CO5:CR5)</f>
        <v>1470.1999999999998</v>
      </c>
      <c r="CU5" s="73">
        <f>+'Segment Data 2017-2022'!AA13</f>
        <v>429.59999999999997</v>
      </c>
      <c r="CV5" s="73">
        <f>+'Segment Data 2017-2022'!AB13</f>
        <v>515.6</v>
      </c>
      <c r="CW5" s="73">
        <f>+'Segment Data 2017-2022'!AC13</f>
        <v>498.2</v>
      </c>
      <c r="CX5" s="73">
        <f>+'Segment Data 2017-2022'!AD13</f>
        <v>463.3</v>
      </c>
      <c r="CY5" s="74">
        <f>SUM(CU5:CX5)</f>
        <v>1906.7</v>
      </c>
      <c r="DA5" s="73">
        <f>+'Segment Data 2017-2022'!AG13</f>
        <v>505.6</v>
      </c>
      <c r="DB5" s="73">
        <f>+'Segment Data 2017-2022'!AH13</f>
        <v>0</v>
      </c>
      <c r="DC5" s="73">
        <f>+'Segment Data 2017-2022'!AI13</f>
        <v>0</v>
      </c>
      <c r="DD5" s="73">
        <f>+'Segment Data 2017-2022'!AJ13</f>
        <v>0</v>
      </c>
      <c r="DE5" s="74">
        <f>SUM(DA5:DD5)</f>
        <v>505.6</v>
      </c>
    </row>
    <row r="6" spans="1:109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  <c r="DA6" s="7"/>
      <c r="DB6" s="7"/>
      <c r="DC6" s="7"/>
      <c r="DD6" s="7"/>
      <c r="DE6" s="37"/>
    </row>
    <row r="7" spans="1:109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2017-2022'!U40</f>
        <v>7.9999999999999991</v>
      </c>
      <c r="CP7" s="76">
        <f>+'Segment Data 2017-2022'!V40</f>
        <v>6.5000000000000009</v>
      </c>
      <c r="CQ7" s="76">
        <f>+'Segment Data 2017-2022'!W40</f>
        <v>21.4</v>
      </c>
      <c r="CR7" s="76">
        <f>+'Segment Data 2017-2022'!X40</f>
        <v>13.5</v>
      </c>
      <c r="CS7" s="75">
        <f>SUM(CO7:CR7)</f>
        <v>49.4</v>
      </c>
      <c r="CU7" s="76">
        <f>+'Segment Data 2017-2022'!AA40</f>
        <v>30.8</v>
      </c>
      <c r="CV7" s="76">
        <f>+'Segment Data 2017-2022'!AB40</f>
        <v>42.4</v>
      </c>
      <c r="CW7" s="76">
        <f>+'Segment Data 2017-2022'!AC40</f>
        <v>33.500000000000007</v>
      </c>
      <c r="CX7" s="76">
        <f>+'Segment Data 2017-2022'!AD40</f>
        <v>19.200000000000003</v>
      </c>
      <c r="CY7" s="75">
        <f>SUM(CU7:CX7)</f>
        <v>125.90000000000002</v>
      </c>
      <c r="DA7" s="76">
        <f>+'Segment Data 2017-2022'!AG40</f>
        <v>45.099999999999994</v>
      </c>
      <c r="DB7" s="76">
        <f>+'Segment Data 2017-2022'!AH40</f>
        <v>0</v>
      </c>
      <c r="DC7" s="76">
        <f>+'Segment Data 2017-2022'!AI40</f>
        <v>0</v>
      </c>
      <c r="DD7" s="76">
        <f>+'Segment Data 2017-2022'!AJ40</f>
        <v>0</v>
      </c>
      <c r="DE7" s="75">
        <f>SUM(DA7:DD7)</f>
        <v>45.099999999999994</v>
      </c>
    </row>
    <row r="8" spans="1:109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  <c r="DA8" s="31">
        <v>-16.8</v>
      </c>
      <c r="DB8" s="31"/>
      <c r="DC8" s="31"/>
      <c r="DD8" s="31"/>
      <c r="DE8" s="75">
        <f>SUM(DA8:DD8)</f>
        <v>-16.8</v>
      </c>
    </row>
    <row r="9" spans="1:109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  <c r="DA9" s="31">
        <v>-6.3</v>
      </c>
      <c r="DB9" s="31"/>
      <c r="DC9" s="31"/>
      <c r="DD9" s="31"/>
      <c r="DE9" s="75">
        <f>SUM(DA9:DD9)</f>
        <v>-6.3</v>
      </c>
    </row>
    <row r="10" spans="1:109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  <c r="DA10" s="77">
        <v>0</v>
      </c>
      <c r="DB10" s="77"/>
      <c r="DC10" s="77"/>
      <c r="DD10" s="77"/>
      <c r="DE10" s="78">
        <f>SUM(DA10:DD10)</f>
        <v>0</v>
      </c>
    </row>
    <row r="11" spans="1:109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  <c r="DA11" s="87">
        <f>SUM(DA7:DA10)</f>
        <v>21.999999999999993</v>
      </c>
      <c r="DB11" s="87">
        <f>SUM(DB7:DB10)</f>
        <v>0</v>
      </c>
      <c r="DC11" s="87">
        <f>SUM(DC7:DC10)</f>
        <v>0</v>
      </c>
      <c r="DD11" s="87">
        <f>SUM(DD7:DD10)</f>
        <v>0</v>
      </c>
      <c r="DE11" s="88">
        <f>SUM(DE7:DE10)</f>
        <v>21.999999999999993</v>
      </c>
    </row>
    <row r="12" spans="1:109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  <c r="DA12" s="31"/>
      <c r="DB12" s="31"/>
      <c r="DC12" s="31"/>
      <c r="DD12" s="31"/>
      <c r="DE12" s="75">
        <f>SUM(DA12:DD12)</f>
        <v>0</v>
      </c>
    </row>
    <row r="13" spans="1:109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  <c r="DA13" s="77">
        <v>0</v>
      </c>
      <c r="DB13" s="77"/>
      <c r="DC13" s="77"/>
      <c r="DD13" s="77"/>
      <c r="DE13" s="78">
        <f>SUM(DA13:DD13)</f>
        <v>0</v>
      </c>
    </row>
    <row r="14" spans="1:109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  <c r="DA14" s="76">
        <f>SUM(DA11:DA13)</f>
        <v>21.999999999999993</v>
      </c>
      <c r="DB14" s="76">
        <f>SUM(DB11:DB13)</f>
        <v>0</v>
      </c>
      <c r="DC14" s="76">
        <f>SUM(DC11:DC13)</f>
        <v>0</v>
      </c>
      <c r="DD14" s="76">
        <f>SUM(DD11:DD13)</f>
        <v>0</v>
      </c>
      <c r="DE14" s="75">
        <f>SUM(DE11:DE13)</f>
        <v>21.999999999999993</v>
      </c>
    </row>
    <row r="15" spans="1:109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  <c r="DA15" s="77">
        <v>-6.7</v>
      </c>
      <c r="DB15" s="77"/>
      <c r="DC15" s="77"/>
      <c r="DD15" s="77"/>
      <c r="DE15" s="78">
        <f>SUM(DA15:DD15)</f>
        <v>-6.7</v>
      </c>
    </row>
    <row r="16" spans="1:109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  <c r="DA16" s="76">
        <f>SUM(DA14:DA15)</f>
        <v>15.299999999999994</v>
      </c>
      <c r="DB16" s="76">
        <f>SUM(DB14:DB15)</f>
        <v>0</v>
      </c>
      <c r="DC16" s="76">
        <f>SUM(DC14:DC15)</f>
        <v>0</v>
      </c>
      <c r="DD16" s="76">
        <f>SUM(DD14:DD15)</f>
        <v>0</v>
      </c>
      <c r="DE16" s="75">
        <f>SUM(DE14:DE15)</f>
        <v>15.299999999999994</v>
      </c>
    </row>
    <row r="17" spans="1:109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  <c r="DA17" s="31"/>
      <c r="DB17" s="31"/>
      <c r="DC17" s="31"/>
      <c r="DD17" s="31"/>
      <c r="DE17" s="84">
        <f>SUM(DA17:DD17)</f>
        <v>0</v>
      </c>
    </row>
    <row r="18" spans="1:109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  <c r="DA18" s="77">
        <v>-0.4</v>
      </c>
      <c r="DB18" s="77"/>
      <c r="DC18" s="77"/>
      <c r="DD18" s="77"/>
      <c r="DE18" s="78">
        <f>SUM(DA18:DD18)</f>
        <v>-0.4</v>
      </c>
    </row>
    <row r="19" spans="1:109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  <c r="DA19" s="79">
        <f>SUM(DA16:DA18)</f>
        <v>14.899999999999993</v>
      </c>
      <c r="DB19" s="79">
        <f>SUM(DB16:DB18)</f>
        <v>0</v>
      </c>
      <c r="DC19" s="79">
        <f>SUM(DC16:DC18)</f>
        <v>0</v>
      </c>
      <c r="DD19" s="79">
        <f>SUM(DD16:DD18)</f>
        <v>0</v>
      </c>
      <c r="DE19" s="80">
        <f>SUM(DE16:DE18)</f>
        <v>14.899999999999993</v>
      </c>
    </row>
    <row r="20" spans="1:109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  <c r="DA20" s="77">
        <v>0</v>
      </c>
      <c r="DB20" s="77">
        <v>0</v>
      </c>
      <c r="DC20" s="77">
        <v>0</v>
      </c>
      <c r="DD20" s="77">
        <v>0</v>
      </c>
      <c r="DE20" s="81">
        <f>SUM(DA20:DD20)</f>
        <v>0</v>
      </c>
    </row>
    <row r="21" spans="1:109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  <c r="DA21" s="82">
        <f>SUM(DA19:DA20)</f>
        <v>14.899999999999993</v>
      </c>
      <c r="DB21" s="82">
        <f>SUM(DB19:DB20)</f>
        <v>0</v>
      </c>
      <c r="DC21" s="82">
        <f>SUM(DC19:DC20)</f>
        <v>0</v>
      </c>
      <c r="DD21" s="82">
        <f>SUM(DD19:DD20)</f>
        <v>0</v>
      </c>
      <c r="DE21" s="83">
        <f>SUM(DE19:DE20)</f>
        <v>14.899999999999993</v>
      </c>
    </row>
    <row r="22" spans="1:109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  <c r="DA22" s="31"/>
      <c r="DB22" s="31"/>
      <c r="DC22" s="31"/>
      <c r="DD22" s="31"/>
      <c r="DE22" s="75"/>
    </row>
    <row r="23" spans="1:109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  <c r="DA23" s="31"/>
      <c r="DB23" s="31"/>
      <c r="DC23" s="31"/>
      <c r="DD23" s="31"/>
      <c r="DE23" s="75"/>
    </row>
    <row r="24" spans="1:109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2017-2022'!U23</f>
        <v>252.99999999999997</v>
      </c>
      <c r="CP24" s="31">
        <f>+'Segment Data 2017-2022'!V23</f>
        <v>291</v>
      </c>
      <c r="CQ24" s="31">
        <f>+'Segment Data 2017-2022'!W23</f>
        <v>316.7</v>
      </c>
      <c r="CR24" s="31">
        <f>+'Segment Data 2017-2022'!X23</f>
        <v>293.99999999999989</v>
      </c>
      <c r="CS24" s="84">
        <f>SUM(CO24:CR24)</f>
        <v>1154.6999999999998</v>
      </c>
      <c r="CU24" s="31">
        <f>+'Segment Data 2017-2022'!AA23</f>
        <v>311.60000000000002</v>
      </c>
      <c r="CV24" s="31">
        <f>+'Segment Data 2017-2022'!AB23</f>
        <v>361.79999999999995</v>
      </c>
      <c r="CW24" s="31">
        <f>+'Segment Data 2017-2022'!AC23</f>
        <v>351.7</v>
      </c>
      <c r="CX24" s="31">
        <f>+'Segment Data 2017-2022'!AD23</f>
        <v>316.80000000000007</v>
      </c>
      <c r="CY24" s="84">
        <f>SUM(CU24:CX24)</f>
        <v>1341.9</v>
      </c>
      <c r="DA24" s="31">
        <f>+'Segment Data 2017-2022'!AG23</f>
        <v>335.30000000000007</v>
      </c>
      <c r="DB24" s="31">
        <f>+'Segment Data 2017-2022'!AH23</f>
        <v>0</v>
      </c>
      <c r="DC24" s="31">
        <f>+'Segment Data 2017-2022'!AI23</f>
        <v>0</v>
      </c>
      <c r="DD24" s="31">
        <f>+'Segment Data 2017-2022'!AJ23</f>
        <v>0</v>
      </c>
      <c r="DE24" s="84">
        <f>SUM(DA24:DD24)</f>
        <v>335.30000000000007</v>
      </c>
    </row>
    <row r="25" spans="1:109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  <c r="DA25" s="31"/>
      <c r="DB25" s="31"/>
      <c r="DC25" s="31"/>
      <c r="DD25" s="31"/>
      <c r="DE25" s="75"/>
    </row>
    <row r="26" spans="1:109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  <c r="DA26" s="89" t="s">
        <v>9</v>
      </c>
      <c r="DB26" s="89"/>
      <c r="DC26" s="89"/>
      <c r="DD26" s="89"/>
      <c r="DE26" s="90"/>
    </row>
    <row r="27" spans="1:109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  <c r="DA27" s="31">
        <v>115.4</v>
      </c>
      <c r="DB27" s="31"/>
      <c r="DC27" s="31"/>
      <c r="DD27" s="31"/>
      <c r="DE27" s="75"/>
    </row>
    <row r="28" spans="1:109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  <c r="DA28" s="31">
        <v>1061.5999999999999</v>
      </c>
      <c r="DB28" s="31"/>
      <c r="DC28" s="31"/>
      <c r="DD28" s="31"/>
      <c r="DE28" s="75"/>
    </row>
    <row r="29" spans="1:109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  <c r="DA29" s="31">
        <v>154.4</v>
      </c>
      <c r="DB29" s="31"/>
      <c r="DC29" s="31"/>
      <c r="DD29" s="31"/>
      <c r="DE29" s="75"/>
    </row>
    <row r="30" spans="1:109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  <c r="DA30" s="31">
        <v>2677.4</v>
      </c>
      <c r="DB30" s="31"/>
      <c r="DC30" s="31"/>
      <c r="DD30" s="31"/>
      <c r="DE30" s="75"/>
    </row>
    <row r="31" spans="1:109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  <c r="DA31" s="31">
        <v>109.4</v>
      </c>
      <c r="DB31" s="31"/>
      <c r="DC31" s="31"/>
      <c r="DD31" s="31"/>
      <c r="DE31" s="75"/>
    </row>
    <row r="32" spans="1:109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2017-2022'!U91</f>
        <v>1102</v>
      </c>
      <c r="CP32" s="31">
        <f>+'Segment Data 2017-2022'!V91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2017-2022'!AB91</f>
        <v>1348.1000000000001</v>
      </c>
      <c r="CW32" s="31">
        <f>+'Segment Data 2017-2022'!AC91</f>
        <v>1226</v>
      </c>
      <c r="CX32" s="31">
        <f>+'Segment Data 2017-2022'!AD91</f>
        <v>1173.0999999999999</v>
      </c>
      <c r="CY32" s="75"/>
      <c r="DA32" s="31">
        <v>1325.4</v>
      </c>
      <c r="DB32" s="31"/>
      <c r="DC32" s="31"/>
      <c r="DD32" s="31"/>
      <c r="DE32" s="75"/>
    </row>
    <row r="33" spans="1:109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  <c r="DA33" s="31"/>
      <c r="DB33" s="31"/>
      <c r="DC33" s="31"/>
      <c r="DD33" s="31"/>
      <c r="DE33" s="75"/>
    </row>
    <row r="34" spans="1:109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  <c r="DA34" s="89"/>
      <c r="DB34" s="89"/>
      <c r="DC34" s="89"/>
      <c r="DD34" s="89"/>
      <c r="DE34" s="90"/>
    </row>
    <row r="35" spans="1:109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  <c r="DA35" s="31"/>
      <c r="DB35" s="31"/>
      <c r="DC35" s="31"/>
      <c r="DD35" s="31"/>
      <c r="DE35" s="75"/>
    </row>
    <row r="36" spans="1:109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  <c r="DA36" s="85">
        <f>+Cashflow!DA11</f>
        <v>-45.9</v>
      </c>
      <c r="DB36" s="85">
        <f>+Cashflow!DB11</f>
        <v>0</v>
      </c>
      <c r="DC36" s="85">
        <f>+Cashflow!DC11</f>
        <v>0</v>
      </c>
      <c r="DD36" s="85">
        <f>+Cashflow!DD11</f>
        <v>0</v>
      </c>
      <c r="DE36" s="75">
        <f>SUM(DA36:DD36)</f>
        <v>-45.9</v>
      </c>
    </row>
    <row r="37" spans="1:109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  <c r="DA37" s="85">
        <f>+Cashflow!DA15</f>
        <v>-33.799999999999997</v>
      </c>
      <c r="DB37" s="85">
        <f>+Cashflow!DB15</f>
        <v>0</v>
      </c>
      <c r="DC37" s="85">
        <f>+Cashflow!DC15</f>
        <v>0</v>
      </c>
      <c r="DD37" s="85">
        <f>+Cashflow!DD15</f>
        <v>0</v>
      </c>
      <c r="DE37" s="75">
        <f>SUM(DA37:DD37)</f>
        <v>-33.799999999999997</v>
      </c>
    </row>
    <row r="38" spans="1:109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  <c r="DE38" s="36"/>
    </row>
    <row r="39" spans="1:109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  <c r="DA39" s="51"/>
      <c r="DB39" s="51"/>
      <c r="DC39" s="51"/>
      <c r="DD39" s="51"/>
      <c r="DE39" s="52"/>
    </row>
    <row r="40" spans="1:109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  <c r="DE40" s="36"/>
    </row>
    <row r="41" spans="1:109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  <c r="DA41" s="10">
        <f>+(DA28+DA29)/DA30</f>
        <v>0.45417195786957493</v>
      </c>
      <c r="DB41" s="10"/>
      <c r="DC41" s="10"/>
      <c r="DD41" s="10"/>
      <c r="DE41" s="41"/>
    </row>
    <row r="42" spans="1:109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  <c r="DA42" s="13">
        <v>42976</v>
      </c>
      <c r="DB42" s="13"/>
      <c r="DC42" s="13"/>
      <c r="DD42" s="13"/>
      <c r="DE42" s="36"/>
    </row>
    <row r="43" spans="1:109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  <c r="DA43" s="13">
        <v>75</v>
      </c>
      <c r="DB43" s="13"/>
      <c r="DC43" s="13"/>
      <c r="DD43" s="13"/>
      <c r="DE43" s="36"/>
    </row>
    <row r="44" spans="1:109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  <c r="DA44" s="280">
        <v>0.3</v>
      </c>
      <c r="DB44" s="16"/>
      <c r="DC44" s="16"/>
      <c r="DD44" s="16"/>
      <c r="DE44" s="39"/>
    </row>
    <row r="45" spans="1:109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  <c r="DA45" s="16">
        <v>0</v>
      </c>
      <c r="DB45" s="16"/>
      <c r="DC45" s="16"/>
      <c r="DD45" s="16"/>
      <c r="DE45" s="39"/>
    </row>
    <row r="46" spans="1:109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0">+CV28*1000/CV42</f>
        <v>23.399106478034252</v>
      </c>
      <c r="CW46" s="268">
        <f t="shared" si="0"/>
        <v>22.780156366344006</v>
      </c>
      <c r="CX46" s="268">
        <f t="shared" si="0"/>
        <v>23.443317200297841</v>
      </c>
      <c r="CY46" s="36"/>
      <c r="DA46" s="268">
        <f>+DA28*1000/DA42</f>
        <v>24.702159344750559</v>
      </c>
      <c r="DB46" s="268"/>
      <c r="DC46" s="268"/>
      <c r="DD46" s="268"/>
      <c r="DE46" s="36"/>
    </row>
    <row r="47" spans="1:109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  <c r="DA47" s="192">
        <v>306</v>
      </c>
      <c r="DB47" s="192"/>
      <c r="DC47" s="192"/>
      <c r="DD47" s="192"/>
      <c r="DE47" s="190"/>
    </row>
    <row r="48" spans="1:109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3">
    <mergeCell ref="DA2:DE2"/>
    <mergeCell ref="CU2:CY2"/>
    <mergeCell ref="C2:G2"/>
    <mergeCell ref="C1:G1"/>
    <mergeCell ref="O2:S2"/>
    <mergeCell ref="I1:M1"/>
    <mergeCell ref="I2:M2"/>
    <mergeCell ref="O1:S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O2:CS2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1"/>
  <sheetViews>
    <sheetView showGridLines="0" zoomScaleNormal="100" zoomScaleSheetLayoutView="85" workbookViewId="0">
      <pane xSplit="1" ySplit="3" topLeftCell="BY4" activePane="bottomRight" state="frozen"/>
      <selection activeCell="O4" sqref="O4"/>
      <selection pane="topRight" activeCell="O4" sqref="O4"/>
      <selection pane="bottomLeft" activeCell="O4" sqref="O4"/>
      <selection pane="bottomRight" activeCell="CJ2" sqref="CJ2:CM2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86" width="9.140625" style="15"/>
    <col min="87" max="87" width="3.7109375" style="15" customWidth="1"/>
    <col min="88" max="91" width="9.140625" style="15"/>
    <col min="92" max="92" width="3.7109375" style="15" customWidth="1"/>
    <col min="93" max="16384" width="9.140625" style="15"/>
  </cols>
  <sheetData>
    <row r="1" spans="1:91" x14ac:dyDescent="0.2">
      <c r="B1" s="93"/>
      <c r="C1" s="286"/>
      <c r="D1" s="286"/>
      <c r="E1" s="286"/>
      <c r="F1" s="286"/>
      <c r="G1" s="93"/>
      <c r="H1" s="286"/>
      <c r="I1" s="286"/>
      <c r="J1" s="286"/>
      <c r="K1" s="286"/>
      <c r="L1" s="93"/>
      <c r="M1" s="286"/>
      <c r="N1" s="286"/>
      <c r="O1" s="286"/>
      <c r="P1" s="286"/>
      <c r="Q1" s="93"/>
      <c r="R1" s="286"/>
      <c r="S1" s="286"/>
      <c r="T1" s="286"/>
      <c r="U1" s="286"/>
      <c r="V1" s="93"/>
      <c r="W1" s="286"/>
      <c r="X1" s="286"/>
      <c r="Y1" s="286"/>
      <c r="Z1" s="286"/>
      <c r="AB1" s="286"/>
      <c r="AC1" s="286"/>
      <c r="AD1" s="286"/>
      <c r="AE1" s="286"/>
      <c r="AG1" s="286"/>
      <c r="AH1" s="286"/>
      <c r="AI1" s="286"/>
      <c r="AJ1" s="286"/>
      <c r="AL1" s="286"/>
      <c r="AM1" s="286"/>
      <c r="AN1" s="286"/>
      <c r="AO1" s="286"/>
      <c r="AQ1" s="286"/>
      <c r="AR1" s="286"/>
      <c r="AS1" s="286"/>
      <c r="AT1" s="286"/>
      <c r="AV1" s="286"/>
      <c r="AW1" s="286"/>
      <c r="AX1" s="286"/>
      <c r="AY1" s="286"/>
      <c r="BA1" s="286"/>
      <c r="BB1" s="286"/>
      <c r="BC1" s="286"/>
      <c r="BD1" s="286"/>
      <c r="BF1" s="286"/>
      <c r="BG1" s="286"/>
      <c r="BH1" s="286"/>
      <c r="BI1" s="286"/>
      <c r="BK1" s="284" t="s">
        <v>165</v>
      </c>
      <c r="BL1" s="284"/>
      <c r="BM1" s="284"/>
      <c r="BN1" s="284"/>
      <c r="BO1" s="284"/>
    </row>
    <row r="2" spans="1:91" x14ac:dyDescent="0.2">
      <c r="A2" s="94" t="s">
        <v>152</v>
      </c>
      <c r="B2" s="95"/>
      <c r="C2" s="287" t="s">
        <v>111</v>
      </c>
      <c r="D2" s="288"/>
      <c r="E2" s="288"/>
      <c r="F2" s="288"/>
      <c r="G2" s="95"/>
      <c r="H2" s="287" t="s">
        <v>112</v>
      </c>
      <c r="I2" s="288"/>
      <c r="J2" s="288"/>
      <c r="K2" s="288"/>
      <c r="L2" s="95"/>
      <c r="M2" s="287" t="s">
        <v>113</v>
      </c>
      <c r="N2" s="288"/>
      <c r="O2" s="288"/>
      <c r="P2" s="288"/>
      <c r="Q2" s="95"/>
      <c r="R2" s="287" t="s">
        <v>114</v>
      </c>
      <c r="S2" s="288"/>
      <c r="T2" s="288"/>
      <c r="U2" s="288"/>
      <c r="V2" s="95"/>
      <c r="W2" s="287" t="s">
        <v>115</v>
      </c>
      <c r="X2" s="288"/>
      <c r="Y2" s="288"/>
      <c r="Z2" s="288"/>
      <c r="AB2" s="287" t="s">
        <v>116</v>
      </c>
      <c r="AC2" s="288"/>
      <c r="AD2" s="288"/>
      <c r="AE2" s="288"/>
      <c r="AG2" s="287" t="s">
        <v>121</v>
      </c>
      <c r="AH2" s="288"/>
      <c r="AI2" s="288"/>
      <c r="AJ2" s="288"/>
      <c r="AL2" s="287" t="s">
        <v>120</v>
      </c>
      <c r="AM2" s="288"/>
      <c r="AN2" s="288"/>
      <c r="AO2" s="288"/>
      <c r="AQ2" s="287" t="s">
        <v>119</v>
      </c>
      <c r="AR2" s="288"/>
      <c r="AS2" s="288"/>
      <c r="AT2" s="288"/>
      <c r="AV2" s="287" t="s">
        <v>118</v>
      </c>
      <c r="AW2" s="288"/>
      <c r="AX2" s="288"/>
      <c r="AY2" s="288"/>
      <c r="BA2" s="287" t="s">
        <v>117</v>
      </c>
      <c r="BB2" s="288"/>
      <c r="BC2" s="288"/>
      <c r="BD2" s="288"/>
      <c r="BF2" s="287" t="s">
        <v>131</v>
      </c>
      <c r="BG2" s="288"/>
      <c r="BH2" s="288"/>
      <c r="BI2" s="288"/>
      <c r="BK2" s="287" t="s">
        <v>159</v>
      </c>
      <c r="BL2" s="288"/>
      <c r="BM2" s="288"/>
      <c r="BN2" s="288"/>
      <c r="BP2" s="287" t="s">
        <v>173</v>
      </c>
      <c r="BQ2" s="288"/>
      <c r="BR2" s="288"/>
      <c r="BS2" s="288"/>
      <c r="BU2" s="287" t="s">
        <v>177</v>
      </c>
      <c r="BV2" s="288"/>
      <c r="BW2" s="288"/>
      <c r="BX2" s="288"/>
      <c r="BZ2" s="287" t="s">
        <v>179</v>
      </c>
      <c r="CA2" s="288"/>
      <c r="CB2" s="288"/>
      <c r="CC2" s="288"/>
      <c r="CE2" s="287" t="s">
        <v>200</v>
      </c>
      <c r="CF2" s="288"/>
      <c r="CG2" s="288"/>
      <c r="CH2" s="288"/>
      <c r="CJ2" s="287" t="s">
        <v>205</v>
      </c>
      <c r="CK2" s="288"/>
      <c r="CL2" s="288"/>
      <c r="CM2" s="288"/>
    </row>
    <row r="3" spans="1:91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  <c r="CJ3" s="186" t="s">
        <v>9</v>
      </c>
      <c r="CK3" s="186" t="s">
        <v>10</v>
      </c>
      <c r="CL3" s="186" t="s">
        <v>11</v>
      </c>
      <c r="CM3" s="186" t="s">
        <v>12</v>
      </c>
    </row>
    <row r="4" spans="1:9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  <c r="CK4" s="97"/>
      <c r="CM4" s="97"/>
    </row>
    <row r="5" spans="1:91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  <c r="CK5" s="97"/>
      <c r="CM5" s="97"/>
    </row>
    <row r="6" spans="1:91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  <c r="CJ6" s="200">
        <v>616</v>
      </c>
      <c r="CK6" s="201"/>
      <c r="CL6" s="200"/>
      <c r="CM6" s="201"/>
    </row>
    <row r="7" spans="1:91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  <c r="CJ7" s="200">
        <v>818</v>
      </c>
      <c r="CK7" s="201"/>
      <c r="CL7" s="200"/>
      <c r="CM7" s="201"/>
    </row>
    <row r="8" spans="1:91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  <c r="CJ8" s="203">
        <f>0.8+22</f>
        <v>22.8</v>
      </c>
      <c r="CK8" s="204"/>
      <c r="CL8" s="203"/>
      <c r="CM8" s="204"/>
    </row>
    <row r="9" spans="1:91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  <c r="CJ9" s="206">
        <f>SUM(CJ6:CJ8)</f>
        <v>1456.8</v>
      </c>
      <c r="CK9" s="207">
        <f t="shared" ref="CK9:CM9" si="1">SUM(CK6:CK8)</f>
        <v>0</v>
      </c>
      <c r="CL9" s="206">
        <f t="shared" si="1"/>
        <v>0</v>
      </c>
      <c r="CM9" s="207">
        <f t="shared" si="1"/>
        <v>0</v>
      </c>
    </row>
    <row r="10" spans="1:91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  <c r="CJ10" s="200"/>
      <c r="CK10" s="201"/>
      <c r="CL10" s="200"/>
      <c r="CM10" s="201"/>
    </row>
    <row r="11" spans="1:91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  <c r="CJ11" s="200">
        <v>321.89999999999998</v>
      </c>
      <c r="CK11" s="201"/>
      <c r="CL11" s="200"/>
      <c r="CM11" s="201"/>
    </row>
    <row r="12" spans="1:91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  <c r="CJ12" s="200">
        <f>631.8+136.3+11.9+0.2</f>
        <v>780.19999999999993</v>
      </c>
      <c r="CK12" s="201"/>
      <c r="CL12" s="200"/>
      <c r="CM12" s="201"/>
    </row>
    <row r="13" spans="1:91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  <c r="CJ13" s="200"/>
      <c r="CK13" s="201"/>
      <c r="CL13" s="200"/>
      <c r="CM13" s="201"/>
    </row>
    <row r="14" spans="1:91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  <c r="CJ14" s="210">
        <v>118.5</v>
      </c>
      <c r="CK14" s="211"/>
      <c r="CL14" s="210"/>
      <c r="CM14" s="211"/>
    </row>
    <row r="15" spans="1:91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  <c r="CJ15" s="203"/>
      <c r="CK15" s="204"/>
      <c r="CL15" s="203"/>
      <c r="CM15" s="204"/>
    </row>
    <row r="16" spans="1:91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2">SUM(CF11:CF15)</f>
        <v>1043.3</v>
      </c>
      <c r="CG16" s="213">
        <f t="shared" si="2"/>
        <v>1028.2</v>
      </c>
      <c r="CH16" s="214">
        <f t="shared" si="2"/>
        <v>1123.0999999999999</v>
      </c>
      <c r="CJ16" s="213">
        <f>SUM(CJ11:CJ15)</f>
        <v>1220.5999999999999</v>
      </c>
      <c r="CK16" s="214">
        <f t="shared" ref="CK16:CM16" si="3">SUM(CK11:CK15)</f>
        <v>0</v>
      </c>
      <c r="CL16" s="213">
        <f t="shared" si="3"/>
        <v>0</v>
      </c>
      <c r="CM16" s="214">
        <f t="shared" si="3"/>
        <v>0</v>
      </c>
    </row>
    <row r="17" spans="1:91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  <c r="CJ17" s="203"/>
      <c r="CK17" s="204"/>
      <c r="CL17" s="203"/>
      <c r="CM17" s="204"/>
    </row>
    <row r="18" spans="1:91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4">CF16+CF9</f>
        <v>2405</v>
      </c>
      <c r="CG18" s="206">
        <f t="shared" si="4"/>
        <v>2397.1000000000004</v>
      </c>
      <c r="CH18" s="207">
        <f t="shared" si="4"/>
        <v>2553.3999999999996</v>
      </c>
      <c r="CJ18" s="206">
        <f>CJ16+CJ9</f>
        <v>2677.3999999999996</v>
      </c>
      <c r="CK18" s="207">
        <f t="shared" ref="CK18:CM18" si="5">CK16+CK9</f>
        <v>0</v>
      </c>
      <c r="CL18" s="206">
        <f t="shared" si="5"/>
        <v>0</v>
      </c>
      <c r="CM18" s="207">
        <f t="shared" si="5"/>
        <v>0</v>
      </c>
    </row>
    <row r="19" spans="1:91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  <c r="CJ19" s="200"/>
      <c r="CK19" s="201"/>
      <c r="CL19" s="200"/>
      <c r="CM19" s="201"/>
    </row>
    <row r="20" spans="1:91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  <c r="CJ20" s="200"/>
      <c r="CK20" s="201"/>
      <c r="CL20" s="200"/>
      <c r="CM20" s="201"/>
    </row>
    <row r="21" spans="1:91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  <c r="CJ21" s="200">
        <v>1061.5999999999999</v>
      </c>
      <c r="CK21" s="201"/>
      <c r="CL21" s="200"/>
      <c r="CM21" s="201"/>
    </row>
    <row r="22" spans="1:91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  <c r="CJ22" s="200">
        <v>154.4</v>
      </c>
      <c r="CK22" s="201"/>
      <c r="CL22" s="200"/>
      <c r="CM22" s="201"/>
    </row>
    <row r="23" spans="1:91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  <c r="CJ23" s="203">
        <v>0</v>
      </c>
      <c r="CK23" s="204"/>
      <c r="CL23" s="203"/>
      <c r="CM23" s="204"/>
    </row>
    <row r="24" spans="1:91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6">SUM(CF21:CF23)</f>
        <v>1162</v>
      </c>
      <c r="CG24" s="200">
        <f t="shared" si="6"/>
        <v>1129.3</v>
      </c>
      <c r="CH24" s="201">
        <f t="shared" si="6"/>
        <v>1159.9000000000001</v>
      </c>
      <c r="CJ24" s="200">
        <f>SUM(CJ21:CJ23)</f>
        <v>1216</v>
      </c>
      <c r="CK24" s="201">
        <f t="shared" ref="CK24:CM24" si="7">SUM(CK21:CK23)</f>
        <v>0</v>
      </c>
      <c r="CL24" s="200">
        <f t="shared" si="7"/>
        <v>0</v>
      </c>
      <c r="CM24" s="201">
        <f t="shared" si="7"/>
        <v>0</v>
      </c>
    </row>
    <row r="25" spans="1:91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  <c r="CJ25" s="200">
        <f>86.2+62.5</f>
        <v>148.69999999999999</v>
      </c>
      <c r="CK25" s="201"/>
      <c r="CL25" s="200"/>
      <c r="CM25" s="201"/>
    </row>
    <row r="26" spans="1:91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  <c r="CJ26" s="200">
        <v>213.3</v>
      </c>
      <c r="CK26" s="201"/>
      <c r="CL26" s="200"/>
      <c r="CM26" s="201"/>
    </row>
    <row r="27" spans="1:91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  <c r="CJ27" s="227">
        <v>14.8</v>
      </c>
      <c r="CK27" s="201"/>
      <c r="CL27" s="200"/>
      <c r="CM27" s="201"/>
    </row>
    <row r="28" spans="1:91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  <c r="CJ28" s="210">
        <f>379.6+191.6+452.4+12.5+48.5</f>
        <v>1084.5999999999999</v>
      </c>
      <c r="CK28" s="211"/>
      <c r="CL28" s="210"/>
      <c r="CM28" s="211"/>
    </row>
    <row r="29" spans="1:91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  <c r="CJ29" s="210"/>
      <c r="CK29" s="211"/>
      <c r="CL29" s="210"/>
      <c r="CM29" s="211"/>
    </row>
    <row r="30" spans="1:91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8">SUM(CF24:CF29)</f>
        <v>2405</v>
      </c>
      <c r="CG30" s="206">
        <f t="shared" si="8"/>
        <v>2397.1</v>
      </c>
      <c r="CH30" s="207">
        <f t="shared" si="8"/>
        <v>2553.4</v>
      </c>
      <c r="CJ30" s="206">
        <f>SUM(CJ24:CJ29)</f>
        <v>2677.3999999999996</v>
      </c>
      <c r="CK30" s="207">
        <f t="shared" ref="CK30:CM30" si="9">SUM(CK24:CK29)</f>
        <v>0</v>
      </c>
      <c r="CL30" s="206">
        <f t="shared" si="9"/>
        <v>0</v>
      </c>
      <c r="CM30" s="207">
        <f t="shared" si="9"/>
        <v>0</v>
      </c>
    </row>
    <row r="31" spans="1:91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  <c r="CJ31" s="210"/>
      <c r="CK31" s="211"/>
      <c r="CL31" s="210"/>
      <c r="CM31" s="211"/>
    </row>
    <row r="32" spans="1:91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  <c r="CJ32" s="220"/>
      <c r="CK32" s="221"/>
      <c r="CL32" s="220"/>
      <c r="CM32" s="221"/>
    </row>
    <row r="33" spans="1:91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  <c r="CJ33" s="223"/>
      <c r="CK33" s="224"/>
      <c r="CL33" s="223"/>
      <c r="CM33" s="224"/>
    </row>
    <row r="34" spans="1:91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  <c r="CJ34" s="200"/>
      <c r="CK34" s="201"/>
      <c r="CL34" s="200"/>
      <c r="CM34" s="201"/>
    </row>
    <row r="35" spans="1:91 16384:16384" x14ac:dyDescent="0.2">
      <c r="A35" s="15" t="s">
        <v>43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>
        <f>+CB47</f>
        <v>853.25227516778511</v>
      </c>
      <c r="CE35" s="227">
        <f>+CC47</f>
        <v>1076.3522751677851</v>
      </c>
      <c r="CF35" s="201">
        <f>+CE47</f>
        <v>1109.1522751677851</v>
      </c>
      <c r="CG35" s="200">
        <f>+CF47</f>
        <v>1161.952275167785</v>
      </c>
      <c r="CH35" s="201">
        <f>+CG47</f>
        <v>1129.2522751677852</v>
      </c>
      <c r="CJ35" s="227">
        <f>+CH47</f>
        <v>1159.8522751677851</v>
      </c>
      <c r="CK35" s="201"/>
      <c r="CL35" s="200"/>
      <c r="CM35" s="201"/>
    </row>
    <row r="36" spans="1:91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  <c r="CJ36" s="228">
        <v>0</v>
      </c>
      <c r="CK36" s="204"/>
      <c r="CL36" s="203"/>
      <c r="CM36" s="204"/>
    </row>
    <row r="37" spans="1:91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  <c r="CJ37" s="227">
        <f>SUM(CJ35:CJ36)</f>
        <v>1159.8522751677851</v>
      </c>
      <c r="CK37" s="201"/>
      <c r="CL37" s="227"/>
      <c r="CM37" s="201"/>
    </row>
    <row r="38" spans="1:91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  <c r="CJ38" s="227">
        <f>+' Financial Highlights'!DA19</f>
        <v>14.899999999999993</v>
      </c>
      <c r="CK38" s="201"/>
      <c r="CL38" s="227"/>
      <c r="CM38" s="201"/>
    </row>
    <row r="39" spans="1:91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  <c r="CJ39" s="227">
        <v>0</v>
      </c>
      <c r="CK39" s="201"/>
      <c r="CL39" s="229"/>
      <c r="CM39" s="201"/>
    </row>
    <row r="40" spans="1:91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  <c r="CJ40" s="227">
        <f>43.2+0.5</f>
        <v>43.7</v>
      </c>
      <c r="CK40" s="201"/>
      <c r="CL40" s="229"/>
      <c r="CM40" s="201"/>
    </row>
    <row r="41" spans="1:91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  <c r="CJ41" s="227">
        <v>-2.5</v>
      </c>
      <c r="CK41" s="201"/>
      <c r="CL41" s="229"/>
      <c r="CM41" s="201"/>
    </row>
    <row r="42" spans="1:91 16384:16384" x14ac:dyDescent="0.2">
      <c r="A42" s="15" t="s">
        <v>176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  <c r="CJ42" s="227"/>
      <c r="CK42" s="201"/>
      <c r="CL42" s="229"/>
      <c r="CM42" s="201"/>
    </row>
    <row r="43" spans="1:91 16384:16384" x14ac:dyDescent="0.2">
      <c r="A43" s="15" t="s">
        <v>178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  <c r="CE43" s="227"/>
      <c r="CF43" s="201"/>
      <c r="CG43" s="229">
        <v>-8.1</v>
      </c>
      <c r="CH43" s="201"/>
      <c r="CJ43" s="227"/>
      <c r="CK43" s="201"/>
      <c r="CL43" s="229"/>
      <c r="CM43" s="201"/>
    </row>
    <row r="44" spans="1:91 16384:16384" x14ac:dyDescent="0.2">
      <c r="A44" s="15" t="s">
        <v>140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>
        <v>169.4</v>
      </c>
      <c r="CE44" s="227"/>
      <c r="CF44" s="201"/>
      <c r="CG44" s="229"/>
      <c r="CH44" s="201"/>
      <c r="CJ44" s="227"/>
      <c r="CK44" s="201"/>
      <c r="CL44" s="229"/>
      <c r="CM44" s="201"/>
    </row>
    <row r="45" spans="1:91 16384:16384" x14ac:dyDescent="0.2">
      <c r="A45" s="15" t="s">
        <v>172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  <c r="CE45" s="227"/>
      <c r="CF45" s="201"/>
      <c r="CG45" s="229"/>
      <c r="CH45" s="201"/>
      <c r="CJ45" s="227"/>
      <c r="CK45" s="201"/>
      <c r="CL45" s="229"/>
      <c r="CM45" s="201"/>
    </row>
    <row r="46" spans="1:91 16384:16384" s="98" customFormat="1" x14ac:dyDescent="0.2">
      <c r="A46" s="98" t="s">
        <v>79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  <c r="CE46" s="228"/>
      <c r="CF46" s="204"/>
      <c r="CG46" s="230"/>
      <c r="CH46" s="204"/>
      <c r="CJ46" s="228"/>
      <c r="CK46" s="204"/>
      <c r="CL46" s="230"/>
      <c r="CM46" s="204"/>
    </row>
    <row r="47" spans="1:91 16384:16384" s="182" customFormat="1" x14ac:dyDescent="0.2">
      <c r="A47" s="182" t="s">
        <v>107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>
        <f>SUM(CC37:CC46)</f>
        <v>1076.3522751677851</v>
      </c>
      <c r="CE47" s="234">
        <f>SUM(CE37:CE46)</f>
        <v>1109.1522751677851</v>
      </c>
      <c r="CF47" s="232">
        <f>SUM(CF37:CF46)</f>
        <v>1161.952275167785</v>
      </c>
      <c r="CG47" s="234">
        <f>SUM(CG37:CG46)</f>
        <v>1129.2522751677852</v>
      </c>
      <c r="CH47" s="232">
        <f>SUM(CH37:CH46)</f>
        <v>1159.8522751677851</v>
      </c>
      <c r="CJ47" s="234">
        <f>SUM(CJ37:CJ46)</f>
        <v>1215.9522751677853</v>
      </c>
      <c r="CK47" s="232">
        <f>SUM(CK37:CK46)</f>
        <v>0</v>
      </c>
      <c r="CL47" s="234">
        <f>SUM(CL37:CL46)</f>
        <v>0</v>
      </c>
      <c r="CM47" s="232">
        <f>SUM(CM37:CM46)</f>
        <v>0</v>
      </c>
      <c r="XFD47" s="189"/>
    </row>
    <row r="48" spans="1:91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  <c r="CJ48" s="16"/>
    </row>
    <row r="49" spans="88:88" x14ac:dyDescent="0.2">
      <c r="CJ49" s="16"/>
    </row>
    <row r="50" spans="88:88" x14ac:dyDescent="0.2">
      <c r="CJ50" s="16"/>
    </row>
    <row r="51" spans="88:88" x14ac:dyDescent="0.2">
      <c r="CJ51" s="16"/>
    </row>
  </sheetData>
  <mergeCells count="31">
    <mergeCell ref="CJ2:CM2"/>
    <mergeCell ref="CE2:CH2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BZ2:CC2"/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E21"/>
  <sheetViews>
    <sheetView showGridLines="0" zoomScale="90" zoomScaleNormal="90" zoomScaleSheetLayoutView="75" workbookViewId="0">
      <pane xSplit="1" ySplit="4" topLeftCell="CI5" activePane="bottomRight" state="frozen"/>
      <selection activeCell="O4" sqref="O4"/>
      <selection pane="topRight" activeCell="O4" sqref="O4"/>
      <selection pane="bottomLeft" activeCell="O4" sqref="O4"/>
      <selection pane="bottomRight" activeCell="DA3" sqref="DA3:DE3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03" width="9.140625" style="15"/>
    <col min="104" max="104" width="3.7109375" style="15" customWidth="1"/>
    <col min="105" max="109" width="9.140625" style="15"/>
    <col min="110" max="110" width="3.7109375" style="15" customWidth="1"/>
    <col min="111" max="16384" width="9.140625" style="15"/>
  </cols>
  <sheetData>
    <row r="1" spans="1:109" x14ac:dyDescent="0.2">
      <c r="C1" s="286"/>
      <c r="D1" s="286"/>
      <c r="E1" s="286"/>
      <c r="F1" s="286"/>
      <c r="G1" s="286"/>
      <c r="I1" s="286"/>
      <c r="J1" s="286"/>
      <c r="K1" s="286"/>
      <c r="L1" s="286"/>
      <c r="M1" s="286"/>
      <c r="O1" s="286"/>
      <c r="P1" s="286"/>
      <c r="Q1" s="286"/>
      <c r="R1" s="286"/>
      <c r="S1" s="286"/>
      <c r="U1" s="286"/>
      <c r="V1" s="286"/>
      <c r="W1" s="286"/>
      <c r="X1" s="286"/>
      <c r="Y1" s="286"/>
      <c r="AA1" s="286"/>
      <c r="AB1" s="286"/>
      <c r="AC1" s="286"/>
      <c r="AD1" s="286"/>
      <c r="AE1" s="286"/>
      <c r="AG1" s="286"/>
      <c r="AH1" s="286"/>
      <c r="AI1" s="286"/>
      <c r="AJ1" s="286"/>
      <c r="AK1" s="286"/>
      <c r="AM1" s="286"/>
      <c r="AN1" s="286"/>
      <c r="AO1" s="286"/>
      <c r="AP1" s="286"/>
      <c r="AQ1" s="286"/>
      <c r="AS1" s="286"/>
      <c r="AT1" s="286"/>
      <c r="AU1" s="286"/>
      <c r="AV1" s="286"/>
      <c r="AW1" s="286"/>
      <c r="AY1" s="286"/>
      <c r="AZ1" s="286"/>
      <c r="BA1" s="286"/>
      <c r="BB1" s="286"/>
      <c r="BC1" s="286"/>
      <c r="BE1" s="286"/>
      <c r="BF1" s="286"/>
      <c r="BG1" s="286"/>
      <c r="BH1" s="286"/>
      <c r="BI1" s="286"/>
      <c r="BK1" s="286"/>
      <c r="BL1" s="286"/>
      <c r="BM1" s="286"/>
      <c r="BN1" s="286"/>
      <c r="BO1" s="286"/>
      <c r="BQ1" s="286"/>
      <c r="BR1" s="286"/>
      <c r="BS1" s="286"/>
      <c r="BT1" s="286"/>
      <c r="BU1" s="286"/>
      <c r="BW1" s="286"/>
      <c r="BX1" s="286"/>
      <c r="BY1" s="286"/>
      <c r="BZ1" s="286"/>
      <c r="CA1" s="286"/>
      <c r="CC1" s="286"/>
      <c r="CD1" s="286"/>
      <c r="CE1" s="286"/>
      <c r="CF1" s="286"/>
      <c r="CG1" s="286"/>
      <c r="CI1" s="286"/>
      <c r="CJ1" s="286"/>
      <c r="CK1" s="286"/>
      <c r="CL1" s="286"/>
      <c r="CM1" s="286"/>
    </row>
    <row r="2" spans="1:109" x14ac:dyDescent="0.2">
      <c r="AQ2" s="96"/>
      <c r="AW2" s="96"/>
      <c r="BC2" s="96"/>
      <c r="BI2" s="96"/>
      <c r="BO2" s="96"/>
      <c r="BU2" s="96"/>
      <c r="BW2" s="284"/>
      <c r="BX2" s="284"/>
      <c r="BY2" s="284"/>
      <c r="BZ2" s="284"/>
      <c r="CA2" s="284"/>
      <c r="CC2" s="284"/>
      <c r="CD2" s="284"/>
      <c r="CE2" s="284"/>
      <c r="CF2" s="284"/>
      <c r="CG2" s="284"/>
      <c r="CI2" s="284"/>
      <c r="CJ2" s="284"/>
      <c r="CK2" s="284"/>
      <c r="CL2" s="284"/>
      <c r="CM2" s="284"/>
    </row>
    <row r="3" spans="1:109" s="104" customFormat="1" x14ac:dyDescent="0.2">
      <c r="A3" s="110" t="s">
        <v>152</v>
      </c>
      <c r="C3" s="289" t="s">
        <v>111</v>
      </c>
      <c r="D3" s="290"/>
      <c r="E3" s="290"/>
      <c r="F3" s="290"/>
      <c r="G3" s="290"/>
      <c r="I3" s="289" t="s">
        <v>112</v>
      </c>
      <c r="J3" s="290"/>
      <c r="K3" s="290"/>
      <c r="L3" s="290"/>
      <c r="M3" s="290"/>
      <c r="O3" s="289" t="s">
        <v>113</v>
      </c>
      <c r="P3" s="290"/>
      <c r="Q3" s="290"/>
      <c r="R3" s="290"/>
      <c r="S3" s="290"/>
      <c r="U3" s="289" t="s">
        <v>114</v>
      </c>
      <c r="V3" s="290"/>
      <c r="W3" s="290"/>
      <c r="X3" s="290"/>
      <c r="Y3" s="290"/>
      <c r="AA3" s="289" t="s">
        <v>115</v>
      </c>
      <c r="AB3" s="290"/>
      <c r="AC3" s="290"/>
      <c r="AD3" s="290"/>
      <c r="AE3" s="290"/>
      <c r="AG3" s="289" t="s">
        <v>116</v>
      </c>
      <c r="AH3" s="290"/>
      <c r="AI3" s="290"/>
      <c r="AJ3" s="290"/>
      <c r="AK3" s="290"/>
      <c r="AM3" s="289" t="s">
        <v>121</v>
      </c>
      <c r="AN3" s="290"/>
      <c r="AO3" s="290"/>
      <c r="AP3" s="290"/>
      <c r="AQ3" s="290"/>
      <c r="AS3" s="289" t="s">
        <v>120</v>
      </c>
      <c r="AT3" s="290"/>
      <c r="AU3" s="290"/>
      <c r="AV3" s="290"/>
      <c r="AW3" s="290"/>
      <c r="AY3" s="289" t="s">
        <v>119</v>
      </c>
      <c r="AZ3" s="290"/>
      <c r="BA3" s="290"/>
      <c r="BB3" s="290"/>
      <c r="BC3" s="290"/>
      <c r="BE3" s="289" t="s">
        <v>118</v>
      </c>
      <c r="BF3" s="290"/>
      <c r="BG3" s="290"/>
      <c r="BH3" s="290"/>
      <c r="BI3" s="290"/>
      <c r="BK3" s="289" t="s">
        <v>117</v>
      </c>
      <c r="BL3" s="290"/>
      <c r="BM3" s="290"/>
      <c r="BN3" s="290"/>
      <c r="BO3" s="290"/>
      <c r="BQ3" s="289" t="s">
        <v>131</v>
      </c>
      <c r="BR3" s="290"/>
      <c r="BS3" s="290"/>
      <c r="BT3" s="290"/>
      <c r="BU3" s="290"/>
      <c r="BW3" s="289" t="s">
        <v>159</v>
      </c>
      <c r="BX3" s="290"/>
      <c r="BY3" s="290"/>
      <c r="BZ3" s="290"/>
      <c r="CA3" s="290"/>
      <c r="CC3" s="289" t="s">
        <v>173</v>
      </c>
      <c r="CD3" s="290"/>
      <c r="CE3" s="290"/>
      <c r="CF3" s="290"/>
      <c r="CG3" s="290"/>
      <c r="CI3" s="289" t="s">
        <v>177</v>
      </c>
      <c r="CJ3" s="290"/>
      <c r="CK3" s="290"/>
      <c r="CL3" s="290"/>
      <c r="CM3" s="290"/>
      <c r="CO3" s="289" t="s">
        <v>179</v>
      </c>
      <c r="CP3" s="290"/>
      <c r="CQ3" s="290"/>
      <c r="CR3" s="290"/>
      <c r="CS3" s="290"/>
      <c r="CU3" s="289" t="s">
        <v>200</v>
      </c>
      <c r="CV3" s="290"/>
      <c r="CW3" s="290"/>
      <c r="CX3" s="290"/>
      <c r="CY3" s="290"/>
      <c r="DA3" s="289" t="s">
        <v>205</v>
      </c>
      <c r="DB3" s="290"/>
      <c r="DC3" s="290"/>
      <c r="DD3" s="290"/>
      <c r="DE3" s="290"/>
    </row>
    <row r="4" spans="1:109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  <c r="DA4" s="186" t="s">
        <v>9</v>
      </c>
      <c r="DB4" s="186" t="s">
        <v>10</v>
      </c>
      <c r="DC4" s="186" t="s">
        <v>11</v>
      </c>
      <c r="DD4" s="186" t="s">
        <v>12</v>
      </c>
      <c r="DE4" s="186" t="s">
        <v>13</v>
      </c>
    </row>
    <row r="5" spans="1:109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  <c r="DE5" s="121"/>
    </row>
    <row r="6" spans="1:109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  <c r="DA6" s="15">
        <v>45.1</v>
      </c>
      <c r="DE6" s="39">
        <f>SUM(DA6:DD6)</f>
        <v>45.1</v>
      </c>
    </row>
    <row r="7" spans="1:109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  <c r="DA7" s="15">
        <v>-6.5</v>
      </c>
      <c r="DE7" s="39">
        <f>SUM(DA7:DD7)</f>
        <v>-6.5</v>
      </c>
    </row>
    <row r="8" spans="1:109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  <c r="DE8" s="39"/>
    </row>
    <row r="9" spans="1:109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  <c r="DE9" s="39"/>
    </row>
    <row r="10" spans="1:109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  <c r="DA10" s="111">
        <f>-23.2-60-1.3</f>
        <v>-84.5</v>
      </c>
      <c r="DB10" s="111"/>
      <c r="DC10" s="111"/>
      <c r="DD10" s="111"/>
      <c r="DE10" s="39">
        <f>SUM(DA10:DD10)</f>
        <v>-84.5</v>
      </c>
    </row>
    <row r="11" spans="1:109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  <c r="DA11" s="112">
        <f>SUM(DA6:DA10)</f>
        <v>-45.9</v>
      </c>
      <c r="DB11" s="112">
        <f t="shared" ref="DB11:DD11" si="1">SUM(DB6:DB10)</f>
        <v>0</v>
      </c>
      <c r="DC11" s="112">
        <f t="shared" si="1"/>
        <v>0</v>
      </c>
      <c r="DD11" s="112">
        <f t="shared" si="1"/>
        <v>0</v>
      </c>
      <c r="DE11" s="113">
        <f>SUM(DE6:DE10)</f>
        <v>-45.9</v>
      </c>
    </row>
    <row r="12" spans="1:109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  <c r="DE12" s="117"/>
    </row>
    <row r="13" spans="1:109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2">SUM(BW13:BZ13)</f>
        <v>-767.7</v>
      </c>
      <c r="CD13" s="16"/>
      <c r="CE13" s="16"/>
      <c r="CF13" s="17"/>
      <c r="CG13" s="39">
        <f t="shared" ref="CG13:CG18" si="3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4">SUM(CI13:CL13)</f>
        <v>2.2000000000000002</v>
      </c>
      <c r="CP13" s="16"/>
      <c r="CQ13" s="16"/>
      <c r="CR13" s="17"/>
      <c r="CS13" s="39">
        <f t="shared" ref="CS13:CS18" si="5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6">SUM(CU13:CX13)</f>
        <v>2.1</v>
      </c>
      <c r="DA13" s="15">
        <f>-15.3+19.7</f>
        <v>4.3999999999999986</v>
      </c>
      <c r="DE13" s="39">
        <f t="shared" ref="DE13:DE18" si="7">SUM(DA13:DD13)</f>
        <v>4.3999999999999986</v>
      </c>
    </row>
    <row r="14" spans="1:109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2"/>
        <v>379.8</v>
      </c>
      <c r="CD14" s="16"/>
      <c r="CE14" s="16"/>
      <c r="CF14" s="17"/>
      <c r="CG14" s="39">
        <f t="shared" si="3"/>
        <v>0</v>
      </c>
      <c r="CJ14" s="16"/>
      <c r="CK14" s="16"/>
      <c r="CL14" s="17"/>
      <c r="CM14" s="39">
        <f t="shared" si="4"/>
        <v>0</v>
      </c>
      <c r="CP14" s="16"/>
      <c r="CQ14" s="16"/>
      <c r="CR14" s="17"/>
      <c r="CS14" s="39">
        <f t="shared" si="5"/>
        <v>0</v>
      </c>
      <c r="CY14" s="39">
        <f t="shared" si="6"/>
        <v>0</v>
      </c>
      <c r="DE14" s="39">
        <f t="shared" si="7"/>
        <v>0</v>
      </c>
    </row>
    <row r="15" spans="1:109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2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3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4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5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6"/>
        <v>-191.1</v>
      </c>
      <c r="DA15" s="15">
        <f>-34.4+0.6</f>
        <v>-33.799999999999997</v>
      </c>
      <c r="DE15" s="39">
        <f t="shared" si="7"/>
        <v>-33.799999999999997</v>
      </c>
    </row>
    <row r="16" spans="1:109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2"/>
        <v>0</v>
      </c>
      <c r="CD16" s="16"/>
      <c r="CE16" s="16"/>
      <c r="CF16" s="17"/>
      <c r="CG16" s="39">
        <f t="shared" si="3"/>
        <v>0</v>
      </c>
      <c r="CJ16" s="16"/>
      <c r="CK16" s="16"/>
      <c r="CL16" s="17"/>
      <c r="CM16" s="39">
        <f t="shared" si="4"/>
        <v>0</v>
      </c>
      <c r="CP16" s="16"/>
      <c r="CQ16" s="16"/>
      <c r="CR16" s="17"/>
      <c r="CS16" s="39">
        <f t="shared" si="5"/>
        <v>0</v>
      </c>
      <c r="CY16" s="39">
        <f t="shared" si="6"/>
        <v>0</v>
      </c>
      <c r="DE16" s="39">
        <f t="shared" si="7"/>
        <v>0</v>
      </c>
    </row>
    <row r="17" spans="1:109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2"/>
        <v>0</v>
      </c>
      <c r="CD17" s="16"/>
      <c r="CE17" s="16"/>
      <c r="CF17" s="17"/>
      <c r="CG17" s="39">
        <f t="shared" si="3"/>
        <v>0</v>
      </c>
      <c r="CJ17" s="16"/>
      <c r="CK17" s="16"/>
      <c r="CL17" s="17"/>
      <c r="CM17" s="39">
        <f t="shared" si="4"/>
        <v>0</v>
      </c>
      <c r="CP17" s="16"/>
      <c r="CQ17" s="16"/>
      <c r="CR17" s="17"/>
      <c r="CS17" s="39">
        <f t="shared" si="5"/>
        <v>0</v>
      </c>
      <c r="CY17" s="39">
        <f t="shared" si="6"/>
        <v>0</v>
      </c>
      <c r="DE17" s="39">
        <f t="shared" si="7"/>
        <v>0</v>
      </c>
    </row>
    <row r="18" spans="1:109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2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3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4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5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6"/>
        <v>-36.5</v>
      </c>
      <c r="DA18" s="104">
        <v>-9.6999999999999993</v>
      </c>
      <c r="DB18" s="104"/>
      <c r="DC18" s="104"/>
      <c r="DD18" s="104"/>
      <c r="DE18" s="39">
        <f t="shared" si="7"/>
        <v>-9.6999999999999993</v>
      </c>
    </row>
    <row r="19" spans="1:109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8">SUM(CV13:CV18)</f>
        <v>-55.7</v>
      </c>
      <c r="CW19" s="112">
        <f t="shared" si="8"/>
        <v>-47.3</v>
      </c>
      <c r="CX19" s="112">
        <f t="shared" si="8"/>
        <v>-92.9</v>
      </c>
      <c r="CY19" s="113">
        <f>SUM(CY13:CY18)</f>
        <v>-225.5</v>
      </c>
      <c r="DA19" s="112">
        <f>SUM(DA13:DA18)</f>
        <v>-39.099999999999994</v>
      </c>
      <c r="DB19" s="112">
        <f t="shared" ref="DB19:DD19" si="9">SUM(DB13:DB18)</f>
        <v>0</v>
      </c>
      <c r="DC19" s="112">
        <f t="shared" si="9"/>
        <v>0</v>
      </c>
      <c r="DD19" s="112">
        <f t="shared" si="9"/>
        <v>0</v>
      </c>
      <c r="DE19" s="113">
        <f>SUM(DE13:DE18)</f>
        <v>-39.099999999999994</v>
      </c>
    </row>
    <row r="20" spans="1:109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  <c r="DA20" s="116"/>
      <c r="DB20" s="116"/>
      <c r="DC20" s="116"/>
      <c r="DD20" s="116"/>
      <c r="DE20" s="117"/>
    </row>
    <row r="21" spans="1:109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10">CV11+CV19</f>
        <v>-155.30000000000001</v>
      </c>
      <c r="CW21" s="96">
        <f t="shared" si="10"/>
        <v>98.500000000000014</v>
      </c>
      <c r="CX21" s="96">
        <f t="shared" si="10"/>
        <v>91</v>
      </c>
      <c r="CY21" s="39">
        <f>CY11+CY19</f>
        <v>-17.699999999999989</v>
      </c>
      <c r="DA21" s="96">
        <f>DA11+DA19</f>
        <v>-85</v>
      </c>
      <c r="DB21" s="96">
        <f t="shared" ref="DB21:DD21" si="11">DB11+DB19</f>
        <v>0</v>
      </c>
      <c r="DC21" s="96">
        <f t="shared" si="11"/>
        <v>0</v>
      </c>
      <c r="DD21" s="96">
        <f t="shared" si="11"/>
        <v>0</v>
      </c>
      <c r="DE21" s="39">
        <f>DE11+DE19</f>
        <v>-85</v>
      </c>
    </row>
  </sheetData>
  <mergeCells count="36">
    <mergeCell ref="DA3:DE3"/>
    <mergeCell ref="CU3:CY3"/>
    <mergeCell ref="BQ1:BU1"/>
    <mergeCell ref="BQ3:BU3"/>
    <mergeCell ref="AY3:BC3"/>
    <mergeCell ref="BE3:BI3"/>
    <mergeCell ref="CO3:CS3"/>
    <mergeCell ref="CI1:CM1"/>
    <mergeCell ref="CI2:CM2"/>
    <mergeCell ref="CI3:CM3"/>
    <mergeCell ref="BW3:CA3"/>
    <mergeCell ref="BW1:CA1"/>
    <mergeCell ref="CC1:CG1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AS3:AW3"/>
    <mergeCell ref="AY1:BC1"/>
    <mergeCell ref="I1:M1"/>
    <mergeCell ref="CC2:CG2"/>
    <mergeCell ref="CC3:CG3"/>
    <mergeCell ref="BW2:CA2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AA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G2" sqref="AG2:AK2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31" width="9.140625" style="2"/>
    <col min="32" max="32" width="3.7109375" style="2" customWidth="1"/>
    <col min="33" max="37" width="9.140625" style="2"/>
    <col min="38" max="38" width="3.7109375" style="2" customWidth="1"/>
    <col min="39" max="16384" width="9.140625" style="2"/>
  </cols>
  <sheetData>
    <row r="1" spans="1:37" x14ac:dyDescent="0.2">
      <c r="C1" s="284"/>
      <c r="D1" s="284"/>
      <c r="E1" s="284"/>
      <c r="F1" s="284"/>
      <c r="G1" s="284"/>
      <c r="I1" s="284"/>
      <c r="J1" s="284"/>
      <c r="K1" s="284"/>
      <c r="L1" s="284"/>
      <c r="M1" s="284"/>
      <c r="O1" s="284"/>
      <c r="P1" s="284"/>
      <c r="Q1" s="284"/>
      <c r="R1" s="284"/>
      <c r="S1" s="284"/>
    </row>
    <row r="2" spans="1:37" x14ac:dyDescent="0.2">
      <c r="A2" s="1" t="s">
        <v>152</v>
      </c>
      <c r="C2" s="283">
        <v>2017</v>
      </c>
      <c r="D2" s="283"/>
      <c r="E2" s="283"/>
      <c r="F2" s="283"/>
      <c r="G2" s="283"/>
      <c r="I2" s="283">
        <v>2018</v>
      </c>
      <c r="J2" s="283"/>
      <c r="K2" s="283"/>
      <c r="L2" s="283"/>
      <c r="M2" s="283"/>
      <c r="O2" s="283">
        <v>2019</v>
      </c>
      <c r="P2" s="283"/>
      <c r="Q2" s="283"/>
      <c r="R2" s="283"/>
      <c r="S2" s="283"/>
      <c r="U2" s="283">
        <v>2020</v>
      </c>
      <c r="V2" s="283"/>
      <c r="W2" s="283"/>
      <c r="X2" s="283"/>
      <c r="Y2" s="283"/>
      <c r="AA2" s="283">
        <v>2021</v>
      </c>
      <c r="AB2" s="283"/>
      <c r="AC2" s="283"/>
      <c r="AD2" s="283"/>
      <c r="AE2" s="283"/>
      <c r="AG2" s="283">
        <v>2022</v>
      </c>
      <c r="AH2" s="283"/>
      <c r="AI2" s="283"/>
      <c r="AJ2" s="283"/>
      <c r="AK2" s="283"/>
    </row>
    <row r="3" spans="1:37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</row>
    <row r="4" spans="1:37" s="162" customFormat="1" x14ac:dyDescent="0.2">
      <c r="G4" s="174"/>
      <c r="M4" s="174"/>
      <c r="S4" s="174"/>
      <c r="Y4" s="174"/>
      <c r="AE4" s="174"/>
      <c r="AK4" s="174"/>
    </row>
    <row r="5" spans="1:37" x14ac:dyDescent="0.2">
      <c r="A5" s="5" t="s">
        <v>181</v>
      </c>
      <c r="G5" s="36"/>
      <c r="M5" s="36"/>
      <c r="S5" s="36"/>
      <c r="Y5" s="36"/>
      <c r="AE5" s="36"/>
      <c r="AK5" s="36"/>
    </row>
    <row r="6" spans="1:37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  <c r="AG6" s="31">
        <v>174.2</v>
      </c>
      <c r="AH6" s="31"/>
      <c r="AI6" s="31"/>
      <c r="AJ6" s="122"/>
      <c r="AK6" s="75">
        <f>SUM(AG6:AJ6)</f>
        <v>174.2</v>
      </c>
    </row>
    <row r="7" spans="1:37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  <c r="AG7" s="31">
        <v>277.3</v>
      </c>
      <c r="AH7" s="31"/>
      <c r="AI7" s="31"/>
      <c r="AJ7" s="122"/>
      <c r="AK7" s="75">
        <f>SUM(AG7:AJ7)</f>
        <v>277.3</v>
      </c>
    </row>
    <row r="8" spans="1:37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  <c r="AG8" s="31">
        <v>43.8</v>
      </c>
      <c r="AH8" s="31"/>
      <c r="AI8" s="31"/>
      <c r="AJ8" s="122"/>
      <c r="AK8" s="75">
        <f>SUM(AG8:AJ8)</f>
        <v>43.8</v>
      </c>
    </row>
    <row r="9" spans="1:37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  <c r="AG9" s="127">
        <v>-5.8</v>
      </c>
      <c r="AH9" s="127"/>
      <c r="AI9" s="127"/>
      <c r="AJ9" s="130"/>
      <c r="AK9" s="88">
        <f>SUM(AG9:AJ9)</f>
        <v>-5.8</v>
      </c>
    </row>
    <row r="10" spans="1:37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436.2</v>
      </c>
      <c r="AE10" s="80">
        <f>+SUM(AE6:AE9)</f>
        <v>1827.8999999999999</v>
      </c>
      <c r="AG10" s="79">
        <f>+SUM(AG6:AG9)</f>
        <v>489.5</v>
      </c>
      <c r="AH10" s="79">
        <f t="shared" ref="AH10:AJ10" si="11">+SUM(AH6:AH9)</f>
        <v>0</v>
      </c>
      <c r="AI10" s="79">
        <f t="shared" si="11"/>
        <v>0</v>
      </c>
      <c r="AJ10" s="79">
        <f t="shared" si="11"/>
        <v>0</v>
      </c>
      <c r="AK10" s="80">
        <f>+SUM(AK6:AK9)</f>
        <v>489.5</v>
      </c>
    </row>
    <row r="11" spans="1:37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2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3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4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5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6">SUM(AA11:AD11)</f>
        <v>80.099999999999994</v>
      </c>
      <c r="AG11" s="31">
        <v>16.100000000000001</v>
      </c>
      <c r="AH11" s="31"/>
      <c r="AI11" s="31"/>
      <c r="AJ11" s="122"/>
      <c r="AK11" s="75">
        <f t="shared" ref="AK11:AK12" si="17">SUM(AG11:AJ11)</f>
        <v>16.100000000000001</v>
      </c>
    </row>
    <row r="12" spans="1:37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2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3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4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5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6"/>
        <v>-1.2999999999999998</v>
      </c>
      <c r="AG12" s="31">
        <v>0</v>
      </c>
      <c r="AH12" s="31"/>
      <c r="AI12" s="31"/>
      <c r="AJ12" s="122"/>
      <c r="AK12" s="75">
        <f t="shared" si="17"/>
        <v>0</v>
      </c>
    </row>
    <row r="13" spans="1:37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8">+SUM(D10:D12)</f>
        <v>401.5</v>
      </c>
      <c r="E13" s="79">
        <f t="shared" si="18"/>
        <v>407.8</v>
      </c>
      <c r="F13" s="132">
        <f t="shared" si="18"/>
        <v>388.70000000000005</v>
      </c>
      <c r="G13" s="80">
        <f t="shared" si="18"/>
        <v>1479.3000000000002</v>
      </c>
      <c r="H13" s="82"/>
      <c r="I13" s="79">
        <f t="shared" ref="I13:M13" si="19">+SUM(I10:I12)</f>
        <v>363.5</v>
      </c>
      <c r="J13" s="79">
        <f t="shared" si="19"/>
        <v>424.70000000000005</v>
      </c>
      <c r="K13" s="79">
        <f t="shared" si="19"/>
        <v>381.79999999999995</v>
      </c>
      <c r="L13" s="132">
        <f t="shared" si="19"/>
        <v>331.59999999999991</v>
      </c>
      <c r="M13" s="80">
        <f t="shared" si="19"/>
        <v>1501.6000000000001</v>
      </c>
      <c r="N13" s="82"/>
      <c r="O13" s="79">
        <f t="shared" ref="O13:R13" si="20">+SUM(O10:O12)</f>
        <v>294.29999999999995</v>
      </c>
      <c r="P13" s="79">
        <f t="shared" si="20"/>
        <v>355.40000000000003</v>
      </c>
      <c r="Q13" s="79">
        <f t="shared" si="20"/>
        <v>325.3</v>
      </c>
      <c r="R13" s="132">
        <f t="shared" si="20"/>
        <v>367.39999999999992</v>
      </c>
      <c r="S13" s="80">
        <f>+SUM(S10:S12)</f>
        <v>1342.3999999999996</v>
      </c>
      <c r="U13" s="79">
        <f t="shared" ref="U13:Y13" si="21">+SUM(U10:U12)</f>
        <v>331.09999999999997</v>
      </c>
      <c r="V13" s="79">
        <f t="shared" si="21"/>
        <v>372.40000000000003</v>
      </c>
      <c r="W13" s="79">
        <f t="shared" si="21"/>
        <v>393.09999999999997</v>
      </c>
      <c r="X13" s="79">
        <f t="shared" si="21"/>
        <v>373.59999999999997</v>
      </c>
      <c r="Y13" s="80">
        <f t="shared" si="21"/>
        <v>1470.2</v>
      </c>
      <c r="AA13" s="79">
        <f t="shared" ref="AA13:AE13" si="22">+SUM(AA10:AA12)</f>
        <v>429.59999999999997</v>
      </c>
      <c r="AB13" s="79">
        <f t="shared" ref="AB13:AD13" si="23">+SUM(AB10:AB12)</f>
        <v>515.6</v>
      </c>
      <c r="AC13" s="79">
        <f t="shared" si="23"/>
        <v>498.2</v>
      </c>
      <c r="AD13" s="79">
        <f t="shared" si="23"/>
        <v>463.3</v>
      </c>
      <c r="AE13" s="80">
        <f t="shared" si="22"/>
        <v>1906.6999999999998</v>
      </c>
      <c r="AG13" s="79">
        <f t="shared" ref="AG13:AK13" si="24">+SUM(AG10:AG12)</f>
        <v>505.6</v>
      </c>
      <c r="AH13" s="79">
        <f t="shared" si="24"/>
        <v>0</v>
      </c>
      <c r="AI13" s="79">
        <f t="shared" si="24"/>
        <v>0</v>
      </c>
      <c r="AJ13" s="79">
        <f t="shared" si="24"/>
        <v>0</v>
      </c>
      <c r="AK13" s="80">
        <f t="shared" si="24"/>
        <v>505.6</v>
      </c>
    </row>
    <row r="14" spans="1:37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  <c r="AG14" s="133"/>
      <c r="AH14" s="133"/>
      <c r="AI14" s="133"/>
      <c r="AJ14" s="134"/>
      <c r="AK14" s="126"/>
    </row>
    <row r="15" spans="1:37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  <c r="AK15" s="36"/>
    </row>
    <row r="16" spans="1:37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  <c r="AG16" s="31">
        <v>150.9</v>
      </c>
      <c r="AH16" s="31"/>
      <c r="AI16" s="31"/>
      <c r="AJ16" s="122"/>
      <c r="AK16" s="75">
        <f>SUM(AG16:AJ16)</f>
        <v>150.9</v>
      </c>
    </row>
    <row r="17" spans="1:37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5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6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7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8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9">SUM(AA17:AD17)</f>
        <v>450.19999999999993</v>
      </c>
      <c r="AG17" s="31">
        <v>131.1</v>
      </c>
      <c r="AH17" s="31"/>
      <c r="AI17" s="31"/>
      <c r="AJ17" s="122"/>
      <c r="AK17" s="75">
        <f t="shared" ref="AK17:AK19" si="30">SUM(AG17:AJ17)</f>
        <v>131.1</v>
      </c>
    </row>
    <row r="18" spans="1:37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5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6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7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8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9"/>
        <v>205.8</v>
      </c>
      <c r="AG18" s="31">
        <v>43.6</v>
      </c>
      <c r="AH18" s="31"/>
      <c r="AI18" s="31"/>
      <c r="AJ18" s="122"/>
      <c r="AK18" s="75">
        <f t="shared" si="30"/>
        <v>43.6</v>
      </c>
    </row>
    <row r="19" spans="1:37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5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6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7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8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9"/>
        <v>-33</v>
      </c>
      <c r="AG19" s="77">
        <v>-6.4</v>
      </c>
      <c r="AH19" s="77"/>
      <c r="AI19" s="77"/>
      <c r="AJ19" s="238"/>
      <c r="AK19" s="78">
        <f t="shared" si="30"/>
        <v>-6.4</v>
      </c>
    </row>
    <row r="20" spans="1:37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31">+SUM(D16:D19)</f>
        <v>288.09999999999997</v>
      </c>
      <c r="E20" s="79">
        <f t="shared" ref="E20" si="32">+SUM(E16:E19)</f>
        <v>303.2</v>
      </c>
      <c r="F20" s="132">
        <f t="shared" ref="F20" si="33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4">+SUM(J16:J19)</f>
        <v>306.40000000000003</v>
      </c>
      <c r="K20" s="79">
        <f t="shared" ref="K20" si="35">+SUM(K16:K19)</f>
        <v>286.90000000000003</v>
      </c>
      <c r="L20" s="132">
        <f t="shared" ref="L20" si="36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7">+SUM(P16:P19)</f>
        <v>245</v>
      </c>
      <c r="Q20" s="79">
        <f t="shared" ref="Q20" si="38">+SUM(Q16:Q19)</f>
        <v>232.39999999999998</v>
      </c>
      <c r="R20" s="132">
        <f t="shared" ref="R20" si="39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40">+SUM(AB16:AB19)</f>
        <v>344.19999999999993</v>
      </c>
      <c r="AC20" s="79">
        <f t="shared" si="40"/>
        <v>333.2</v>
      </c>
      <c r="AD20" s="79">
        <f t="shared" si="40"/>
        <v>289.70000000000005</v>
      </c>
      <c r="AE20" s="80">
        <f>+SUM(AE16:AE19)</f>
        <v>1263.0999999999997</v>
      </c>
      <c r="AG20" s="79">
        <f>+SUM(AG16:AG19)</f>
        <v>319.20000000000005</v>
      </c>
      <c r="AH20" s="79">
        <f t="shared" ref="AH20:AJ20" si="41">+SUM(AH16:AH19)</f>
        <v>0</v>
      </c>
      <c r="AI20" s="79">
        <f t="shared" si="41"/>
        <v>0</v>
      </c>
      <c r="AJ20" s="79">
        <f t="shared" si="41"/>
        <v>0</v>
      </c>
      <c r="AK20" s="80">
        <f>+SUM(AK16:AK19)</f>
        <v>319.20000000000005</v>
      </c>
    </row>
    <row r="21" spans="1:37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42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43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44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5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6">SUM(AA21:AD21)</f>
        <v>80.099999999999994</v>
      </c>
      <c r="AG21" s="127">
        <v>16.100000000000001</v>
      </c>
      <c r="AH21" s="127"/>
      <c r="AI21" s="127"/>
      <c r="AJ21" s="130"/>
      <c r="AK21" s="88">
        <f t="shared" ref="AK21:AK22" si="47">SUM(AG21:AJ21)</f>
        <v>16.100000000000001</v>
      </c>
    </row>
    <row r="22" spans="1:37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42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43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44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5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6"/>
        <v>-1.2999999999999998</v>
      </c>
      <c r="AG22" s="31">
        <v>0</v>
      </c>
      <c r="AH22" s="31"/>
      <c r="AI22" s="31"/>
      <c r="AJ22" s="122"/>
      <c r="AK22" s="75">
        <f t="shared" si="47"/>
        <v>0</v>
      </c>
    </row>
    <row r="23" spans="1:37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8">+SUM(D20:D22)</f>
        <v>299.29999999999995</v>
      </c>
      <c r="E23" s="79">
        <f t="shared" ref="E23" si="49">+SUM(E20:E22)</f>
        <v>314.39999999999998</v>
      </c>
      <c r="F23" s="132">
        <f t="shared" ref="F23" si="50">+SUM(F20:F22)</f>
        <v>302.00000000000006</v>
      </c>
      <c r="G23" s="80">
        <f t="shared" ref="G23" si="51">+SUM(G20:G22)</f>
        <v>1108.4000000000001</v>
      </c>
      <c r="H23" s="82"/>
      <c r="I23" s="79">
        <f t="shared" ref="I23" si="52">+SUM(I20:I22)</f>
        <v>266.89999999999998</v>
      </c>
      <c r="J23" s="79">
        <f t="shared" ref="J23" si="53">+SUM(J20:J22)</f>
        <v>324.00000000000006</v>
      </c>
      <c r="K23" s="79">
        <f t="shared" ref="K23" si="54">+SUM(K20:K22)</f>
        <v>301.60000000000002</v>
      </c>
      <c r="L23" s="132">
        <f t="shared" ref="L23" si="55">+SUM(L20:L22)</f>
        <v>254.60000000000002</v>
      </c>
      <c r="M23" s="80">
        <f t="shared" ref="M23" si="56">+SUM(M20:M22)</f>
        <v>1147.0999999999999</v>
      </c>
      <c r="N23" s="82"/>
      <c r="O23" s="79">
        <f t="shared" ref="O23" si="57">+SUM(O20:O22)</f>
        <v>219.9</v>
      </c>
      <c r="P23" s="79">
        <f t="shared" ref="P23" si="58">+SUM(P20:P22)</f>
        <v>262.59999999999997</v>
      </c>
      <c r="Q23" s="79">
        <f t="shared" ref="Q23" si="59">+SUM(Q20:Q22)</f>
        <v>249.09999999999997</v>
      </c>
      <c r="R23" s="132">
        <f t="shared" ref="R23" si="60">+SUM(R20:R22)</f>
        <v>287.70000000000005</v>
      </c>
      <c r="S23" s="80">
        <f>+SUM(S20:S22)</f>
        <v>1019.3000000000002</v>
      </c>
      <c r="U23" s="79">
        <f t="shared" ref="U23:X23" si="61">+SUM(U20:U22)</f>
        <v>252.99999999999997</v>
      </c>
      <c r="V23" s="79">
        <f t="shared" si="61"/>
        <v>291</v>
      </c>
      <c r="W23" s="79">
        <f t="shared" si="61"/>
        <v>316.7</v>
      </c>
      <c r="X23" s="79">
        <f t="shared" si="61"/>
        <v>293.99999999999989</v>
      </c>
      <c r="Y23" s="80">
        <f t="shared" ref="Y23" si="62">+SUM(Y20:Y22)</f>
        <v>1154.7</v>
      </c>
      <c r="AA23" s="79">
        <f t="shared" ref="AA23:AE23" si="63">+SUM(AA20:AA22)</f>
        <v>311.60000000000002</v>
      </c>
      <c r="AB23" s="79">
        <f t="shared" ref="AB23:AD23" si="64">+SUM(AB20:AB22)</f>
        <v>361.79999999999995</v>
      </c>
      <c r="AC23" s="79">
        <f t="shared" si="64"/>
        <v>351.7</v>
      </c>
      <c r="AD23" s="79">
        <f t="shared" si="64"/>
        <v>316.80000000000007</v>
      </c>
      <c r="AE23" s="80">
        <f t="shared" si="63"/>
        <v>1341.8999999999996</v>
      </c>
      <c r="AG23" s="79">
        <f t="shared" ref="AG23:AK23" si="65">+SUM(AG20:AG22)</f>
        <v>335.30000000000007</v>
      </c>
      <c r="AH23" s="79">
        <f t="shared" si="65"/>
        <v>0</v>
      </c>
      <c r="AI23" s="79">
        <f t="shared" si="65"/>
        <v>0</v>
      </c>
      <c r="AJ23" s="79">
        <f t="shared" si="65"/>
        <v>0</v>
      </c>
      <c r="AK23" s="80">
        <f t="shared" si="65"/>
        <v>335.30000000000007</v>
      </c>
    </row>
    <row r="24" spans="1:37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  <c r="AG24" s="29"/>
      <c r="AH24" s="29"/>
      <c r="AI24" s="29"/>
      <c r="AJ24" s="28"/>
      <c r="AK24" s="64"/>
    </row>
    <row r="25" spans="1:37" ht="12.75" customHeight="1" x14ac:dyDescent="0.2">
      <c r="A25" s="5" t="s">
        <v>186</v>
      </c>
      <c r="G25" s="36"/>
      <c r="M25" s="36"/>
      <c r="N25"/>
      <c r="S25" s="36"/>
      <c r="Y25" s="36"/>
      <c r="AE25" s="36"/>
      <c r="AK25" s="36"/>
    </row>
    <row r="26" spans="1:37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  <c r="AG26" s="31">
        <v>24.7</v>
      </c>
      <c r="AH26" s="31"/>
      <c r="AI26" s="31"/>
      <c r="AJ26" s="122"/>
      <c r="AK26" s="75">
        <f>SUM(AG26:AJ26)</f>
        <v>24.7</v>
      </c>
    </row>
    <row r="27" spans="1:37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66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7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8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9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70">SUM(AA27:AD27)</f>
        <v>28.5</v>
      </c>
      <c r="AG27" s="31">
        <v>10.4</v>
      </c>
      <c r="AH27" s="31"/>
      <c r="AI27" s="31"/>
      <c r="AJ27" s="122"/>
      <c r="AK27" s="75">
        <f t="shared" ref="AK27:AK29" si="71">SUM(AG27:AJ27)</f>
        <v>10.4</v>
      </c>
    </row>
    <row r="28" spans="1:37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66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7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8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9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70"/>
        <v>32.799999999999997</v>
      </c>
      <c r="AG28" s="31">
        <v>3.7</v>
      </c>
      <c r="AH28" s="31"/>
      <c r="AI28" s="31"/>
      <c r="AJ28" s="122"/>
      <c r="AK28" s="75">
        <f t="shared" si="71"/>
        <v>3.7</v>
      </c>
    </row>
    <row r="29" spans="1:37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66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7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8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9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70"/>
        <v>-13.299999999999999</v>
      </c>
      <c r="AG29" s="77">
        <v>-0.5</v>
      </c>
      <c r="AH29" s="77"/>
      <c r="AI29" s="77"/>
      <c r="AJ29" s="238"/>
      <c r="AK29" s="78">
        <f t="shared" si="71"/>
        <v>-0.5</v>
      </c>
    </row>
    <row r="30" spans="1:37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72">+SUM(D26:D29)</f>
        <v>42.9</v>
      </c>
      <c r="E30" s="79">
        <f t="shared" ref="E30" si="73">+SUM(E26:E29)</f>
        <v>43.8</v>
      </c>
      <c r="F30" s="132">
        <f t="shared" ref="F30" si="74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75">+SUM(J26:J29)</f>
        <v>32.1</v>
      </c>
      <c r="K30" s="79">
        <f t="shared" ref="K30" si="76">+SUM(K26:K29)</f>
        <v>26.1</v>
      </c>
      <c r="L30" s="132">
        <f t="shared" ref="L30" si="77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8">+SUM(P26:P29)</f>
        <v>9.3999999999999986</v>
      </c>
      <c r="Q30" s="79">
        <f t="shared" ref="Q30" si="79">+SUM(Q26:Q29)</f>
        <v>6.8999999999999995</v>
      </c>
      <c r="R30" s="132">
        <f t="shared" ref="R30" si="80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81">+SUM(AB26:AB29)</f>
        <v>42.4</v>
      </c>
      <c r="AC30" s="79">
        <f t="shared" si="81"/>
        <v>44.800000000000004</v>
      </c>
      <c r="AD30" s="79">
        <f t="shared" si="81"/>
        <v>13.700000000000001</v>
      </c>
      <c r="AE30" s="80">
        <f>+SUM(AE26:AE29)</f>
        <v>131.09999999999997</v>
      </c>
      <c r="AG30" s="79">
        <f>+SUM(AG26:AG29)</f>
        <v>38.300000000000004</v>
      </c>
      <c r="AH30" s="79">
        <f t="shared" ref="AH30:AJ30" si="82">+SUM(AH26:AH29)</f>
        <v>0</v>
      </c>
      <c r="AI30" s="79">
        <f t="shared" si="82"/>
        <v>0</v>
      </c>
      <c r="AJ30" s="79">
        <f t="shared" si="82"/>
        <v>0</v>
      </c>
      <c r="AK30" s="80">
        <f>+SUM(AK26:AK29)</f>
        <v>38.300000000000004</v>
      </c>
    </row>
    <row r="31" spans="1:37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83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84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85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86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87">SUM(AA31:AD31)</f>
        <v>7.5</v>
      </c>
      <c r="AG31" s="31">
        <v>-1.7</v>
      </c>
      <c r="AH31" s="31"/>
      <c r="AI31" s="31"/>
      <c r="AJ31" s="122"/>
      <c r="AK31" s="75">
        <f t="shared" ref="AK31:AK32" si="88">SUM(AG31:AJ31)</f>
        <v>-1.7</v>
      </c>
    </row>
    <row r="32" spans="1:37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83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84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85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86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87"/>
        <v>0</v>
      </c>
      <c r="AG32" s="31">
        <v>0</v>
      </c>
      <c r="AH32" s="31"/>
      <c r="AI32" s="31"/>
      <c r="AJ32" s="122"/>
      <c r="AK32" s="75">
        <f t="shared" si="88"/>
        <v>0</v>
      </c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89">+SUM(D30:D32)</f>
        <v>43.6</v>
      </c>
      <c r="E33" s="79">
        <f t="shared" ref="E33" si="90">+SUM(E30:E32)</f>
        <v>43</v>
      </c>
      <c r="F33" s="132">
        <f t="shared" ref="F33" si="91">+SUM(F30:F32)</f>
        <v>39.5</v>
      </c>
      <c r="G33" s="80">
        <f t="shared" ref="G33" si="92">+SUM(G30:G32)</f>
        <v>141.80000000000001</v>
      </c>
      <c r="H33" s="82"/>
      <c r="I33" s="79">
        <f t="shared" ref="I33" si="93">+SUM(I30:I32)</f>
        <v>18.899999999999999</v>
      </c>
      <c r="J33" s="79">
        <f t="shared" ref="J33" si="94">+SUM(J30:J32)</f>
        <v>33.1</v>
      </c>
      <c r="K33" s="79">
        <f t="shared" ref="K33" si="95">+SUM(K30:K32)</f>
        <v>27.6</v>
      </c>
      <c r="L33" s="132">
        <f t="shared" ref="L33" si="96">+SUM(L30:L32)</f>
        <v>-0.30000000000000038</v>
      </c>
      <c r="M33" s="80">
        <f t="shared" ref="M33" si="97">+SUM(M30:M32)</f>
        <v>79.3</v>
      </c>
      <c r="N33" s="82"/>
      <c r="O33" s="79">
        <f t="shared" ref="O33" si="98">+SUM(O30:O32)</f>
        <v>-2.8000000000000003</v>
      </c>
      <c r="P33" s="79">
        <f t="shared" ref="P33" si="99">+SUM(P30:P32)</f>
        <v>13.299999999999999</v>
      </c>
      <c r="Q33" s="79">
        <f t="shared" ref="Q33" si="100">+SUM(Q30:Q32)</f>
        <v>10.799999999999999</v>
      </c>
      <c r="R33" s="132">
        <f t="shared" ref="R33" si="101">+SUM(R30:R32)</f>
        <v>8.3999999999999968</v>
      </c>
      <c r="S33" s="80">
        <f>+SUM(S30:S32)</f>
        <v>29.699999999999996</v>
      </c>
      <c r="U33" s="79">
        <f t="shared" ref="U33:X33" si="102">+SUM(U30:U32)</f>
        <v>8.3999999999999986</v>
      </c>
      <c r="V33" s="79">
        <f t="shared" si="102"/>
        <v>15.2</v>
      </c>
      <c r="W33" s="79">
        <f t="shared" si="102"/>
        <v>22.4</v>
      </c>
      <c r="X33" s="79">
        <f t="shared" si="102"/>
        <v>13.3</v>
      </c>
      <c r="Y33" s="80">
        <f t="shared" ref="Y33" si="103">+SUM(Y30:Y32)</f>
        <v>59.3</v>
      </c>
      <c r="AA33" s="79">
        <f t="shared" ref="AA33:AE33" si="104">+SUM(AA30:AA32)</f>
        <v>29</v>
      </c>
      <c r="AB33" s="79">
        <f t="shared" ref="AB33:AD33" si="105">+SUM(AB30:AB32)</f>
        <v>42.4</v>
      </c>
      <c r="AC33" s="79">
        <f t="shared" si="105"/>
        <v>48.000000000000007</v>
      </c>
      <c r="AD33" s="79">
        <f t="shared" si="105"/>
        <v>19.200000000000003</v>
      </c>
      <c r="AE33" s="80">
        <f t="shared" si="104"/>
        <v>138.59999999999997</v>
      </c>
      <c r="AG33" s="79">
        <f t="shared" ref="AG33:AK33" si="106">+SUM(AG30:AG32)</f>
        <v>36.6</v>
      </c>
      <c r="AH33" s="79">
        <f t="shared" si="106"/>
        <v>0</v>
      </c>
      <c r="AI33" s="79">
        <f t="shared" si="106"/>
        <v>0</v>
      </c>
      <c r="AJ33" s="79">
        <f t="shared" si="106"/>
        <v>0</v>
      </c>
      <c r="AK33" s="80">
        <f t="shared" si="106"/>
        <v>36.6</v>
      </c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  <c r="AG34" s="67"/>
      <c r="AH34" s="67"/>
      <c r="AI34" s="67"/>
      <c r="AJ34" s="67"/>
      <c r="AK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107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AG35" s="248">
        <v>8.5</v>
      </c>
      <c r="AH35" s="248"/>
      <c r="AI35" s="248"/>
      <c r="AJ35" s="246"/>
      <c r="AK35" s="75">
        <f>SUM(AG35:AJ35)</f>
        <v>8.5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AG36" s="28"/>
      <c r="AH36" s="28"/>
      <c r="AI36" s="28"/>
      <c r="AJ36" s="28"/>
      <c r="AK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AG37" s="28"/>
      <c r="AH37" s="28"/>
      <c r="AI37" s="28"/>
      <c r="AJ37" s="28"/>
      <c r="AK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108">+AB30+AB35</f>
        <v>42.4</v>
      </c>
      <c r="AC38" s="227">
        <f t="shared" si="108"/>
        <v>30.300000000000004</v>
      </c>
      <c r="AD38" s="227">
        <f t="shared" si="108"/>
        <v>13.700000000000001</v>
      </c>
      <c r="AE38" s="75">
        <f>SUM(AA38:AD38)</f>
        <v>118.40000000000002</v>
      </c>
      <c r="AG38" s="227">
        <v>38.799999999999997</v>
      </c>
      <c r="AH38" s="227"/>
      <c r="AI38" s="227"/>
      <c r="AJ38" s="227"/>
      <c r="AK38" s="75">
        <f>SUM(AG38:AJ38)</f>
        <v>38.799999999999997</v>
      </c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109">+AB31</f>
        <v>0</v>
      </c>
      <c r="AC39" s="210">
        <f t="shared" si="109"/>
        <v>3.2</v>
      </c>
      <c r="AD39" s="210">
        <f t="shared" si="109"/>
        <v>5.5</v>
      </c>
      <c r="AE39" s="88">
        <f>SUM(AA39:AD39)</f>
        <v>7.5</v>
      </c>
      <c r="AG39" s="210">
        <v>6.3</v>
      </c>
      <c r="AH39" s="210"/>
      <c r="AI39" s="210"/>
      <c r="AJ39" s="210"/>
      <c r="AK39" s="88">
        <f>SUM(AG39:AJ39)</f>
        <v>6.3</v>
      </c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110">+SUM(AB38:AB39)</f>
        <v>42.4</v>
      </c>
      <c r="AC40" s="79">
        <f t="shared" si="110"/>
        <v>33.500000000000007</v>
      </c>
      <c r="AD40" s="79">
        <f t="shared" si="110"/>
        <v>19.200000000000003</v>
      </c>
      <c r="AE40" s="80">
        <f>+SUM(AE38:AE39)</f>
        <v>125.90000000000002</v>
      </c>
      <c r="AG40" s="79">
        <f>+SUM(AG38:AG39)</f>
        <v>45.099999999999994</v>
      </c>
      <c r="AH40" s="79">
        <f t="shared" ref="AH40:AJ40" si="111">+SUM(AH38:AH39)</f>
        <v>0</v>
      </c>
      <c r="AI40" s="79">
        <f t="shared" si="111"/>
        <v>0</v>
      </c>
      <c r="AJ40" s="79">
        <f t="shared" si="111"/>
        <v>0</v>
      </c>
      <c r="AK40" s="80">
        <f>+SUM(AK38:AK39)</f>
        <v>45.099999999999994</v>
      </c>
    </row>
    <row r="41" spans="1:144" ht="12.75" customHeight="1" x14ac:dyDescent="0.2">
      <c r="G41" s="54"/>
      <c r="M41" s="54"/>
      <c r="S41" s="54"/>
      <c r="Y41" s="54"/>
      <c r="AE41" s="54"/>
      <c r="AK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  <c r="AK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  <c r="AG43" s="31">
        <v>10.199999999999999</v>
      </c>
      <c r="AH43" s="31"/>
      <c r="AI43" s="31"/>
      <c r="AJ43" s="122"/>
      <c r="AK43" s="75">
        <f>SUM(AG43:AJ43)</f>
        <v>10.199999999999999</v>
      </c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12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13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14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15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16">SUM(AA44:AD44)</f>
        <v>13.100000000000001</v>
      </c>
      <c r="AG44" s="31">
        <v>6.5</v>
      </c>
      <c r="AH44" s="31"/>
      <c r="AI44" s="31"/>
      <c r="AJ44" s="122"/>
      <c r="AK44" s="75">
        <f t="shared" ref="AK44:AK46" si="117">SUM(AG44:AJ44)</f>
        <v>6.5</v>
      </c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12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13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14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15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16"/>
        <v>28.400000000000002</v>
      </c>
      <c r="AG45" s="31">
        <v>2.7</v>
      </c>
      <c r="AH45" s="31"/>
      <c r="AI45" s="31"/>
      <c r="AJ45" s="122"/>
      <c r="AK45" s="75">
        <f t="shared" si="117"/>
        <v>2.7</v>
      </c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12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13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14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15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16"/>
        <v>-18.899999999999999</v>
      </c>
      <c r="AG46" s="77">
        <v>-0.7</v>
      </c>
      <c r="AH46" s="77"/>
      <c r="AI46" s="77"/>
      <c r="AJ46" s="238"/>
      <c r="AK46" s="78">
        <f t="shared" si="117"/>
        <v>-0.7</v>
      </c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18">+SUM(D43:D46)</f>
        <v>24.600000000000005</v>
      </c>
      <c r="E47" s="79">
        <f t="shared" ref="E47" si="119">+SUM(E43:E46)</f>
        <v>20.8</v>
      </c>
      <c r="F47" s="132">
        <f t="shared" ref="F47" si="120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21">+SUM(J43:J46)</f>
        <v>12.8</v>
      </c>
      <c r="K47" s="79">
        <f t="shared" ref="K47" si="122">+SUM(K43:K46)</f>
        <v>6.799999999999998</v>
      </c>
      <c r="L47" s="132">
        <f t="shared" ref="L47" si="123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24">+SUM(P43:P46)</f>
        <v>-10.899999999999999</v>
      </c>
      <c r="Q47" s="79">
        <f t="shared" ref="Q47" si="125">+SUM(Q43:Q46)</f>
        <v>-13.899999999999999</v>
      </c>
      <c r="R47" s="132">
        <f t="shared" ref="R47" si="126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27">+SUM(AB43:AB46)</f>
        <v>21</v>
      </c>
      <c r="AC47" s="79">
        <f t="shared" si="127"/>
        <v>21.1</v>
      </c>
      <c r="AD47" s="79">
        <f t="shared" si="127"/>
        <v>-14.5</v>
      </c>
      <c r="AE47" s="80">
        <f>+SUM(AE43:AE46)</f>
        <v>36.6</v>
      </c>
      <c r="AG47" s="79">
        <f>+SUM(AG43:AG46)</f>
        <v>18.7</v>
      </c>
      <c r="AH47" s="79">
        <f t="shared" ref="AH47:AJ47" si="128">+SUM(AH43:AH46)</f>
        <v>0</v>
      </c>
      <c r="AI47" s="79">
        <f t="shared" si="128"/>
        <v>0</v>
      </c>
      <c r="AJ47" s="79">
        <f t="shared" si="128"/>
        <v>0</v>
      </c>
      <c r="AK47" s="80">
        <f>+SUM(AK43:AK46)</f>
        <v>18.7</v>
      </c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29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30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31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32">SUM(AA48:AD48)</f>
        <v>-7.1</v>
      </c>
      <c r="AG48" s="31">
        <v>-5.2</v>
      </c>
      <c r="AH48" s="31"/>
      <c r="AI48" s="31"/>
      <c r="AJ48" s="122"/>
      <c r="AK48" s="75">
        <f t="shared" ref="AK48" si="133">SUM(AG48:AJ48)</f>
        <v>-5.2</v>
      </c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34">+SUM(AB47:AB48)</f>
        <v>17.5</v>
      </c>
      <c r="AC49" s="79">
        <f t="shared" si="134"/>
        <v>20.8</v>
      </c>
      <c r="AD49" s="79">
        <f t="shared" si="134"/>
        <v>-13.1</v>
      </c>
      <c r="AE49" s="80">
        <f>+SUM(AE47:AE48)</f>
        <v>29.5</v>
      </c>
      <c r="AG49" s="79">
        <f>+SUM(AG47:AG48)</f>
        <v>13.5</v>
      </c>
      <c r="AH49" s="79">
        <f t="shared" ref="AH49:AJ49" si="135">+SUM(AH47:AH48)</f>
        <v>0</v>
      </c>
      <c r="AI49" s="79">
        <f t="shared" si="135"/>
        <v>0</v>
      </c>
      <c r="AJ49" s="79">
        <f t="shared" si="135"/>
        <v>0</v>
      </c>
      <c r="AK49" s="80">
        <f>+SUM(AK47:AK48)</f>
        <v>13.5</v>
      </c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AK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AK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AG52" s="227">
        <v>19.2</v>
      </c>
      <c r="AH52" s="227"/>
      <c r="AI52" s="227"/>
      <c r="AJ52" s="227"/>
      <c r="AK52" s="75">
        <f>SUM(AG52:AJ52)</f>
        <v>19.2</v>
      </c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AG53" s="203">
        <v>2.8</v>
      </c>
      <c r="AH53" s="203"/>
      <c r="AI53" s="203"/>
      <c r="AJ53" s="203"/>
      <c r="AK53" s="75">
        <f>SUM(AG53:AJ53)</f>
        <v>2.8</v>
      </c>
      <c r="EN53" s="4"/>
    </row>
    <row r="54" spans="1:144" s="53" customFormat="1" ht="12.75" customHeight="1" x14ac:dyDescent="0.2">
      <c r="A54" s="48" t="s">
        <v>152</v>
      </c>
      <c r="C54" s="79">
        <f t="shared" ref="C54" si="136">+SUM(C52:C53)</f>
        <v>-10.6</v>
      </c>
      <c r="D54" s="79">
        <f t="shared" ref="D54" si="137">+SUM(D52:D53)</f>
        <v>19</v>
      </c>
      <c r="E54" s="79">
        <f t="shared" ref="E54" si="138">+SUM(E52:E53)</f>
        <v>11.5</v>
      </c>
      <c r="F54" s="132">
        <f t="shared" ref="F54" si="139">+SUM(F52:F53)</f>
        <v>-2.6000000000000005</v>
      </c>
      <c r="G54" s="80">
        <f>+SUM(G52:G53)</f>
        <v>17.3</v>
      </c>
      <c r="H54" s="82"/>
      <c r="I54" s="79">
        <f t="shared" ref="I54" si="140">+SUM(I52:I53)</f>
        <v>-5.6</v>
      </c>
      <c r="J54" s="79">
        <f t="shared" ref="J54" si="141">+SUM(J52:J53)</f>
        <v>4.3</v>
      </c>
      <c r="K54" s="79">
        <f t="shared" ref="K54" si="142">+SUM(K52:K53)</f>
        <v>-3</v>
      </c>
      <c r="L54" s="132">
        <f t="shared" ref="L54" si="143">+SUM(L52:L53)</f>
        <v>-33.199999999999996</v>
      </c>
      <c r="M54" s="80">
        <f>+SUM(M52:M53)</f>
        <v>-37.5</v>
      </c>
      <c r="N54" s="82"/>
      <c r="O54" s="79">
        <f t="shared" ref="O54" si="144">+SUM(O52:O53)</f>
        <v>-22.6</v>
      </c>
      <c r="P54" s="79">
        <f t="shared" ref="P54" si="145">+SUM(P52:P53)</f>
        <v>-13.3</v>
      </c>
      <c r="Q54" s="79">
        <f t="shared" ref="Q54" si="146">+SUM(Q52:Q53)</f>
        <v>-17</v>
      </c>
      <c r="R54" s="132">
        <f t="shared" ref="R54" si="147">+SUM(R52:R53)</f>
        <v>-30.100000000000009</v>
      </c>
      <c r="S54" s="80">
        <f>+SUM(S52:S53)</f>
        <v>-83</v>
      </c>
      <c r="U54" s="208">
        <f t="shared" ref="U54:X54" si="148">+SUM(U52:U53)</f>
        <v>-15.2</v>
      </c>
      <c r="V54" s="208">
        <f t="shared" si="148"/>
        <v>-16.100000000000001</v>
      </c>
      <c r="W54" s="208">
        <f t="shared" si="148"/>
        <v>-1.9000000000000001</v>
      </c>
      <c r="X54" s="208">
        <f t="shared" si="148"/>
        <v>-14.7</v>
      </c>
      <c r="Y54" s="80">
        <f>+SUM(Y52:Y53)</f>
        <v>-47.900000000000006</v>
      </c>
      <c r="AA54" s="208">
        <f t="shared" ref="AA54" si="149">+SUM(AA52:AA53)</f>
        <v>6.1000000000000005</v>
      </c>
      <c r="AB54" s="208">
        <f t="shared" ref="AB54:AD54" si="150">+SUM(AB52:AB53)</f>
        <v>17.5</v>
      </c>
      <c r="AC54" s="208">
        <f t="shared" si="150"/>
        <v>6.3</v>
      </c>
      <c r="AD54" s="208">
        <f t="shared" si="150"/>
        <v>-13.1</v>
      </c>
      <c r="AE54" s="80">
        <f>+SUM(AE52:AE53)</f>
        <v>16.799999999999997</v>
      </c>
      <c r="AG54" s="208">
        <f t="shared" ref="AG54:AJ54" si="151">+SUM(AG52:AG53)</f>
        <v>22</v>
      </c>
      <c r="AH54" s="208">
        <f t="shared" si="151"/>
        <v>0</v>
      </c>
      <c r="AI54" s="208">
        <f t="shared" si="151"/>
        <v>0</v>
      </c>
      <c r="AJ54" s="208">
        <f t="shared" si="151"/>
        <v>0</v>
      </c>
      <c r="AK54" s="80">
        <f>+SUM(AK52:AK53)</f>
        <v>22</v>
      </c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  <c r="AG55" s="87"/>
      <c r="AH55" s="87"/>
      <c r="AI55" s="87"/>
      <c r="AJ55" s="243"/>
      <c r="AK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  <c r="AG56" s="1"/>
      <c r="AH56" s="1"/>
      <c r="AI56" s="1"/>
      <c r="AJ56" s="1"/>
      <c r="AK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  <c r="AG57" s="227">
        <v>-40.9</v>
      </c>
      <c r="AH57" s="227"/>
      <c r="AI57" s="227"/>
      <c r="AJ57" s="227"/>
      <c r="AK57" s="75">
        <f>SUM(AG57:AJ57)</f>
        <v>-40.9</v>
      </c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  <c r="AG58" s="210">
        <v>-5</v>
      </c>
      <c r="AH58" s="210"/>
      <c r="AI58" s="210"/>
      <c r="AJ58" s="210"/>
      <c r="AK58" s="75">
        <f>SUM(AG58:AJ58)</f>
        <v>-5</v>
      </c>
    </row>
    <row r="59" spans="1:144" s="53" customFormat="1" ht="12.75" customHeight="1" x14ac:dyDescent="0.2">
      <c r="A59" s="48" t="s">
        <v>152</v>
      </c>
      <c r="C59" s="79">
        <f t="shared" ref="C59" si="152">+SUM(C57:C58)</f>
        <v>-21.5</v>
      </c>
      <c r="D59" s="79">
        <f t="shared" ref="D59" si="153">+SUM(D57:D58)</f>
        <v>6.1</v>
      </c>
      <c r="E59" s="79">
        <f t="shared" ref="E59" si="154">+SUM(E57:E58)</f>
        <v>30.5</v>
      </c>
      <c r="F59" s="132">
        <f t="shared" ref="F59" si="155">+SUM(F57:F58)</f>
        <v>62.70000000000001</v>
      </c>
      <c r="G59" s="80">
        <f>+SUM(G57:G58)</f>
        <v>77.8</v>
      </c>
      <c r="H59" s="82"/>
      <c r="I59" s="79">
        <f t="shared" ref="I59" si="156">+SUM(I57:I58)</f>
        <v>-131.80000000000001</v>
      </c>
      <c r="J59" s="79">
        <f t="shared" ref="J59" si="157">+SUM(J57:J58)</f>
        <v>36.4</v>
      </c>
      <c r="K59" s="79">
        <f t="shared" ref="K59" si="158">+SUM(K57:K58)</f>
        <v>-34.799999999999997</v>
      </c>
      <c r="L59" s="132">
        <f t="shared" ref="L59" si="159">+SUM(L57:L58)</f>
        <v>88.000000000000014</v>
      </c>
      <c r="M59" s="80">
        <f>+SUM(M57:M58)</f>
        <v>-42.199999999999996</v>
      </c>
      <c r="N59" s="82"/>
      <c r="O59" s="79">
        <f t="shared" ref="O59" si="160">+SUM(O57:O58)</f>
        <v>-54.599999999999994</v>
      </c>
      <c r="P59" s="79">
        <f t="shared" ref="P59" si="161">+SUM(P57:P58)</f>
        <v>23.1</v>
      </c>
      <c r="Q59" s="79">
        <f t="shared" ref="Q59" si="162">+SUM(Q57:Q58)</f>
        <v>11</v>
      </c>
      <c r="R59" s="132">
        <f t="shared" ref="R59" si="163">+SUM(R57:R58)</f>
        <v>145.49999999999997</v>
      </c>
      <c r="S59" s="80">
        <f>+SUM(S57:S58)</f>
        <v>124.99999999999999</v>
      </c>
      <c r="U59" s="79">
        <f t="shared" ref="U59:X59" si="164">+SUM(U57:U58)</f>
        <v>-121.5</v>
      </c>
      <c r="V59" s="79">
        <f t="shared" si="164"/>
        <v>-11.8</v>
      </c>
      <c r="W59" s="79">
        <f t="shared" si="164"/>
        <v>158.70000000000002</v>
      </c>
      <c r="X59" s="79">
        <f t="shared" si="164"/>
        <v>110.89999999999999</v>
      </c>
      <c r="Y59" s="80">
        <f>+SUM(Y57:Y58)</f>
        <v>136.29999999999998</v>
      </c>
      <c r="AA59" s="79">
        <f t="shared" ref="AA59" si="165">+SUM(AA57:AA58)</f>
        <v>-22.3</v>
      </c>
      <c r="AB59" s="79">
        <f t="shared" ref="AB59:AD59" si="166">+SUM(AB57:AB58)</f>
        <v>-99.600000000000009</v>
      </c>
      <c r="AC59" s="79">
        <f t="shared" si="166"/>
        <v>145.79999999999998</v>
      </c>
      <c r="AD59" s="79">
        <f t="shared" si="166"/>
        <v>183.9</v>
      </c>
      <c r="AE59" s="80">
        <f>+SUM(AE57:AE58)</f>
        <v>207.79999999999998</v>
      </c>
      <c r="AG59" s="79">
        <f t="shared" ref="AG59:AJ59" si="167">+SUM(AG57:AG58)</f>
        <v>-45.9</v>
      </c>
      <c r="AH59" s="79">
        <f t="shared" si="167"/>
        <v>0</v>
      </c>
      <c r="AI59" s="79">
        <f t="shared" si="167"/>
        <v>0</v>
      </c>
      <c r="AJ59" s="79">
        <f t="shared" si="167"/>
        <v>0</v>
      </c>
      <c r="AK59" s="80">
        <f>+SUM(AK57:AK58)</f>
        <v>-45.9</v>
      </c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  <c r="AG60" s="87"/>
      <c r="AH60" s="87"/>
      <c r="AI60" s="87"/>
      <c r="AJ60" s="243"/>
      <c r="AK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  <c r="AG61" s="1"/>
      <c r="AH61" s="1"/>
      <c r="AI61" s="1"/>
      <c r="AJ61" s="1"/>
      <c r="AK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  <c r="AG62" s="227">
        <v>-38.299999999999997</v>
      </c>
      <c r="AH62" s="227"/>
      <c r="AI62" s="227"/>
      <c r="AJ62" s="227"/>
      <c r="AK62" s="75">
        <f>SUM(AG62:AJ62)</f>
        <v>-38.299999999999997</v>
      </c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  <c r="AG63" s="210">
        <v>-5.2</v>
      </c>
      <c r="AH63" s="270"/>
      <c r="AI63" s="270"/>
      <c r="AJ63" s="270"/>
      <c r="AK63" s="75">
        <f>SUM(AG63:AJ63)</f>
        <v>-5.2</v>
      </c>
    </row>
    <row r="64" spans="1:144" s="53" customFormat="1" ht="12.75" customHeight="1" x14ac:dyDescent="0.2">
      <c r="A64" s="48" t="s">
        <v>152</v>
      </c>
      <c r="C64" s="79">
        <f t="shared" ref="C64" si="168">+SUM(C62:C63)</f>
        <v>-13.5</v>
      </c>
      <c r="D64" s="79">
        <f t="shared" ref="D64" si="169">+SUM(D62:D63)</f>
        <v>-18.7</v>
      </c>
      <c r="E64" s="79">
        <f t="shared" ref="E64" si="170">+SUM(E62:E63)</f>
        <v>-14.4</v>
      </c>
      <c r="F64" s="132">
        <f t="shared" ref="F64" si="171">+SUM(F62:F63)</f>
        <v>-23.900000000000002</v>
      </c>
      <c r="G64" s="80">
        <f>+SUM(G62:G63)</f>
        <v>-70.5</v>
      </c>
      <c r="H64" s="82"/>
      <c r="I64" s="79">
        <f t="shared" ref="I64" si="172">+SUM(I62:I63)</f>
        <v>-9.6</v>
      </c>
      <c r="J64" s="79">
        <f t="shared" ref="J64" si="173">+SUM(J62:J63)</f>
        <v>-13.4</v>
      </c>
      <c r="K64" s="79">
        <f t="shared" ref="K64" si="174">+SUM(K62:K63)</f>
        <v>-11</v>
      </c>
      <c r="L64" s="132">
        <f t="shared" ref="L64" si="175">+SUM(L62:L63)</f>
        <v>-26.900000000000009</v>
      </c>
      <c r="M64" s="80">
        <f>+SUM(M62:M63)</f>
        <v>-60.900000000000006</v>
      </c>
      <c r="N64" s="82"/>
      <c r="O64" s="79">
        <f t="shared" ref="O64" si="176">+SUM(O62:O63)</f>
        <v>-9.6000000000000014</v>
      </c>
      <c r="P64" s="79">
        <f t="shared" ref="P64" si="177">+SUM(P62:P63)</f>
        <v>-20.9</v>
      </c>
      <c r="Q64" s="79">
        <f t="shared" ref="Q64" si="178">+SUM(Q62:Q63)</f>
        <v>-17.3</v>
      </c>
      <c r="R64" s="132">
        <f t="shared" ref="R64" si="179">+SUM(R62:R63)</f>
        <v>-21.200000000000003</v>
      </c>
      <c r="S64" s="80">
        <f>+SUM(S62:S63)</f>
        <v>-69</v>
      </c>
      <c r="U64" s="79">
        <f t="shared" ref="U64:X64" si="180">+SUM(U62:U63)</f>
        <v>-14.4</v>
      </c>
      <c r="V64" s="79">
        <f t="shared" si="180"/>
        <v>-21.3</v>
      </c>
      <c r="W64" s="79">
        <f t="shared" si="180"/>
        <v>-17.899999999999999</v>
      </c>
      <c r="X64" s="79">
        <f t="shared" si="180"/>
        <v>-53.800000000000004</v>
      </c>
      <c r="Y64" s="80">
        <f>+SUM(Y62:Y63)</f>
        <v>-107.4</v>
      </c>
      <c r="AA64" s="79">
        <f t="shared" ref="AA64" si="181">+SUM(AA62:AA63)</f>
        <v>-31.7</v>
      </c>
      <c r="AB64" s="79">
        <f t="shared" ref="AB64:AD64" si="182">+SUM(AB62:AB63)</f>
        <v>-55.699999999999996</v>
      </c>
      <c r="AC64" s="79">
        <f t="shared" si="182"/>
        <v>-47.300000000000004</v>
      </c>
      <c r="AD64" s="79">
        <f t="shared" si="182"/>
        <v>-92.9</v>
      </c>
      <c r="AE64" s="80">
        <f>+SUM(AE62:AE63)</f>
        <v>-227.60000000000002</v>
      </c>
      <c r="AG64" s="79">
        <f t="shared" ref="AG64:AJ64" si="183">+SUM(AG62:AG63)</f>
        <v>-43.5</v>
      </c>
      <c r="AH64" s="79">
        <f t="shared" si="183"/>
        <v>0</v>
      </c>
      <c r="AI64" s="79">
        <f t="shared" si="183"/>
        <v>0</v>
      </c>
      <c r="AJ64" s="79">
        <f t="shared" si="183"/>
        <v>0</v>
      </c>
      <c r="AK64" s="80">
        <f>+SUM(AK62:AK63)</f>
        <v>-43.5</v>
      </c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  <c r="AG65" s="87"/>
      <c r="AH65" s="87"/>
      <c r="AI65" s="87"/>
      <c r="AJ65" s="243"/>
      <c r="AK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  <c r="AG66" s="1"/>
      <c r="AH66" s="1"/>
      <c r="AI66" s="1"/>
      <c r="AJ66" s="1"/>
      <c r="AK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84">+V57+V62</f>
        <v>-27.3</v>
      </c>
      <c r="W67" s="227">
        <f t="shared" si="184"/>
        <v>144.4</v>
      </c>
      <c r="X67" s="227">
        <f t="shared" si="184"/>
        <v>55.999999999999993</v>
      </c>
      <c r="Y67" s="75">
        <f>SUM(U67:X67)</f>
        <v>44.799999999999976</v>
      </c>
      <c r="AA67" s="227">
        <f t="shared" ref="AA67:AD67" si="185">+AA57+AA62</f>
        <v>-51</v>
      </c>
      <c r="AB67" s="227">
        <f t="shared" si="185"/>
        <v>-152.1</v>
      </c>
      <c r="AC67" s="227">
        <f t="shared" si="185"/>
        <v>105.39999999999999</v>
      </c>
      <c r="AD67" s="227">
        <f t="shared" si="185"/>
        <v>93.199999999999989</v>
      </c>
      <c r="AE67" s="75">
        <f>SUM(AA67:AD67)</f>
        <v>-4.5000000000000142</v>
      </c>
      <c r="AG67" s="227">
        <f t="shared" ref="AG67:AJ67" si="186">+AG57+AG62</f>
        <v>-79.199999999999989</v>
      </c>
      <c r="AH67" s="227">
        <f t="shared" si="186"/>
        <v>0</v>
      </c>
      <c r="AI67" s="227">
        <f t="shared" si="186"/>
        <v>0</v>
      </c>
      <c r="AJ67" s="227">
        <f t="shared" si="186"/>
        <v>0</v>
      </c>
      <c r="AK67" s="75">
        <f>SUM(AG67:AJ67)</f>
        <v>-79.199999999999989</v>
      </c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84"/>
        <v>-5.8</v>
      </c>
      <c r="W68" s="227">
        <f t="shared" si="184"/>
        <v>-3.6</v>
      </c>
      <c r="X68" s="227">
        <f t="shared" si="184"/>
        <v>1.0999999999999996</v>
      </c>
      <c r="Y68" s="75">
        <f>SUM(U68:X68)</f>
        <v>-15.9</v>
      </c>
      <c r="AA68" s="227">
        <f t="shared" ref="AA68:AD68" si="187">+AA58+AA63</f>
        <v>-3</v>
      </c>
      <c r="AB68" s="227">
        <f t="shared" si="187"/>
        <v>-3.1999999999999997</v>
      </c>
      <c r="AC68" s="227">
        <f t="shared" si="187"/>
        <v>-6.9</v>
      </c>
      <c r="AD68" s="227">
        <f t="shared" si="187"/>
        <v>-2.2000000000000002</v>
      </c>
      <c r="AE68" s="75">
        <f>SUM(AA68:AD68)</f>
        <v>-15.3</v>
      </c>
      <c r="AG68" s="227">
        <f t="shared" ref="AG68:AJ68" si="188">+AG58+AG63</f>
        <v>-10.199999999999999</v>
      </c>
      <c r="AH68" s="227">
        <f t="shared" si="188"/>
        <v>0</v>
      </c>
      <c r="AI68" s="227">
        <f t="shared" si="188"/>
        <v>0</v>
      </c>
      <c r="AJ68" s="227">
        <f t="shared" si="188"/>
        <v>0</v>
      </c>
      <c r="AK68" s="75">
        <f>SUM(AG68:AJ68)</f>
        <v>-10.199999999999999</v>
      </c>
    </row>
    <row r="69" spans="1:144" s="53" customFormat="1" ht="12.75" customHeight="1" x14ac:dyDescent="0.2">
      <c r="A69" s="48" t="s">
        <v>152</v>
      </c>
      <c r="C69" s="79">
        <f t="shared" ref="C69" si="189">+SUM(C67:C68)</f>
        <v>-35</v>
      </c>
      <c r="D69" s="79">
        <f t="shared" ref="D69" si="190">+SUM(D67:D68)</f>
        <v>-12.6</v>
      </c>
      <c r="E69" s="79">
        <f t="shared" ref="E69" si="191">+SUM(E67:E68)</f>
        <v>16.100000000000001</v>
      </c>
      <c r="F69" s="132">
        <f t="shared" ref="F69" si="192">+SUM(F67:F68)</f>
        <v>38.799999999999997</v>
      </c>
      <c r="G69" s="80">
        <f>+SUM(G67:G68)</f>
        <v>7.3000000000000025</v>
      </c>
      <c r="H69" s="82"/>
      <c r="I69" s="79">
        <f t="shared" ref="I69" si="193">+SUM(I67:I68)</f>
        <v>-141.4</v>
      </c>
      <c r="J69" s="79">
        <f t="shared" ref="J69" si="194">+SUM(J67:J68)</f>
        <v>23</v>
      </c>
      <c r="K69" s="79">
        <f t="shared" ref="K69" si="195">+SUM(K67:K68)</f>
        <v>-45.800000000000004</v>
      </c>
      <c r="L69" s="132">
        <f t="shared" ref="L69" si="196">+SUM(L67:L68)</f>
        <v>61.1</v>
      </c>
      <c r="M69" s="80">
        <f>+SUM(M67:M68)</f>
        <v>-103.10000000000001</v>
      </c>
      <c r="N69" s="82"/>
      <c r="O69" s="79">
        <f t="shared" ref="O69" si="197">+SUM(O67:O68)</f>
        <v>-64.2</v>
      </c>
      <c r="P69" s="79">
        <f t="shared" ref="P69" si="198">+SUM(P67:P68)</f>
        <v>2.2000000000000011</v>
      </c>
      <c r="Q69" s="79">
        <f t="shared" ref="Q69" si="199">+SUM(Q67:Q68)</f>
        <v>-6.2999999999999989</v>
      </c>
      <c r="R69" s="132">
        <f t="shared" ref="R69" si="200">+SUM(R67:R68)</f>
        <v>124.29999999999998</v>
      </c>
      <c r="S69" s="80">
        <f>+SUM(S67:S68)</f>
        <v>55.999999999999986</v>
      </c>
      <c r="U69" s="79">
        <f t="shared" ref="U69:V69" si="201">+SUM(U67:U68)</f>
        <v>-135.9</v>
      </c>
      <c r="V69" s="79">
        <f t="shared" si="201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202">+SUM(AA67:AA68)</f>
        <v>-54</v>
      </c>
      <c r="AB69" s="79">
        <f t="shared" ref="AB69:AD69" si="203">+SUM(AB67:AB68)</f>
        <v>-155.29999999999998</v>
      </c>
      <c r="AC69" s="79">
        <f t="shared" si="203"/>
        <v>98.499999999999986</v>
      </c>
      <c r="AD69" s="79">
        <f t="shared" si="203"/>
        <v>90.999999999999986</v>
      </c>
      <c r="AE69" s="80">
        <f>+SUM(AE67:AE68)</f>
        <v>-19.800000000000015</v>
      </c>
      <c r="AG69" s="79">
        <f t="shared" ref="AG69:AJ69" si="204">+SUM(AG67:AG68)</f>
        <v>-89.399999999999991</v>
      </c>
      <c r="AH69" s="79">
        <f t="shared" si="204"/>
        <v>0</v>
      </c>
      <c r="AI69" s="79">
        <f t="shared" si="204"/>
        <v>0</v>
      </c>
      <c r="AJ69" s="79">
        <f t="shared" si="204"/>
        <v>0</v>
      </c>
      <c r="AK69" s="80">
        <f>+SUM(AK67:AK68)</f>
        <v>-89.399999999999991</v>
      </c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AK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AK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AG72" s="31">
        <v>-86.5</v>
      </c>
      <c r="AH72" s="31"/>
      <c r="AI72" s="31"/>
      <c r="AJ72" s="122"/>
      <c r="AK72" s="75">
        <f>+AJ72</f>
        <v>0</v>
      </c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205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206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207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208">+AD73</f>
        <v>64.3</v>
      </c>
      <c r="AG73" s="31">
        <v>108.9</v>
      </c>
      <c r="AH73" s="31"/>
      <c r="AI73" s="31"/>
      <c r="AJ73" s="122"/>
      <c r="AK73" s="75">
        <f t="shared" ref="AK73:AK79" si="209">+AJ73</f>
        <v>0</v>
      </c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205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206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207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208"/>
        <v>22.6</v>
      </c>
      <c r="AG74" s="31">
        <v>26.3</v>
      </c>
      <c r="AH74" s="31"/>
      <c r="AI74" s="31"/>
      <c r="AJ74" s="122"/>
      <c r="AK74" s="75">
        <f t="shared" si="209"/>
        <v>0</v>
      </c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205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206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207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208"/>
        <v>-27.3</v>
      </c>
      <c r="AG75" s="77">
        <v>-14.1</v>
      </c>
      <c r="AH75" s="77"/>
      <c r="AI75" s="77"/>
      <c r="AJ75" s="238"/>
      <c r="AK75" s="78">
        <f t="shared" si="209"/>
        <v>0</v>
      </c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210">+SUM(D72:D75)</f>
        <v>-30.6</v>
      </c>
      <c r="E76" s="79">
        <f t="shared" ref="E76" si="211">+SUM(E72:E75)</f>
        <v>-37.599999999999994</v>
      </c>
      <c r="F76" s="132">
        <f t="shared" ref="F76" si="212">+SUM(F72:F75)</f>
        <v>-106.5</v>
      </c>
      <c r="G76" s="80">
        <f t="shared" si="205"/>
        <v>-106.5</v>
      </c>
      <c r="H76" s="82"/>
      <c r="I76" s="79">
        <f>+SUM(I72:I75)</f>
        <v>28.699999999999996</v>
      </c>
      <c r="J76" s="79">
        <f t="shared" ref="J76" si="213">+SUM(J72:J75)</f>
        <v>14.799999999999995</v>
      </c>
      <c r="K76" s="79">
        <f t="shared" ref="K76" si="214">+SUM(K72:K75)</f>
        <v>61.2</v>
      </c>
      <c r="L76" s="132">
        <f t="shared" ref="L76" si="215">+SUM(L72:L75)</f>
        <v>-16.200000000000003</v>
      </c>
      <c r="M76" s="80">
        <f t="shared" si="206"/>
        <v>-16.200000000000003</v>
      </c>
      <c r="N76" s="82"/>
      <c r="O76" s="79">
        <f>+SUM(O72:O75)</f>
        <v>24.799999999999994</v>
      </c>
      <c r="P76" s="79">
        <f t="shared" ref="P76" si="216">+SUM(P72:P75)</f>
        <v>4.0000000000000036</v>
      </c>
      <c r="Q76" s="79">
        <f t="shared" ref="Q76" si="217">+SUM(Q72:Q75)</f>
        <v>-4.6999999999999904</v>
      </c>
      <c r="R76" s="132">
        <f t="shared" ref="R76" si="218">+SUM(R72:R75)</f>
        <v>-146.29999999999998</v>
      </c>
      <c r="S76" s="80">
        <f t="shared" si="207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219">+SUM(AB72:AB75)</f>
        <v>112.80000000000001</v>
      </c>
      <c r="AC76" s="79">
        <f t="shared" si="219"/>
        <v>6.5999999999999943</v>
      </c>
      <c r="AD76" s="79">
        <f t="shared" si="219"/>
        <v>-93.2</v>
      </c>
      <c r="AE76" s="80">
        <f t="shared" si="208"/>
        <v>-93.2</v>
      </c>
      <c r="AG76" s="79">
        <f>+SUM(AG72:AG75)</f>
        <v>34.6</v>
      </c>
      <c r="AH76" s="79">
        <f t="shared" ref="AH76:AJ76" si="220">+SUM(AH72:AH75)</f>
        <v>0</v>
      </c>
      <c r="AI76" s="79">
        <f t="shared" si="220"/>
        <v>0</v>
      </c>
      <c r="AJ76" s="79">
        <f t="shared" si="220"/>
        <v>0</v>
      </c>
      <c r="AK76" s="80">
        <f t="shared" si="209"/>
        <v>0</v>
      </c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205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206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207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208"/>
        <v>33.6</v>
      </c>
      <c r="AG77" s="31">
        <v>31.2</v>
      </c>
      <c r="AH77" s="31"/>
      <c r="AI77" s="31"/>
      <c r="AJ77" s="122"/>
      <c r="AK77" s="75">
        <f t="shared" si="209"/>
        <v>0</v>
      </c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205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206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207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208"/>
        <v>0</v>
      </c>
      <c r="AG78" s="31">
        <v>0</v>
      </c>
      <c r="AH78" s="31"/>
      <c r="AI78" s="31"/>
      <c r="AJ78" s="122"/>
      <c r="AK78" s="75">
        <f t="shared" si="209"/>
        <v>0</v>
      </c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221">+SUM(D76:D78)</f>
        <v>-14.400000000000002</v>
      </c>
      <c r="E79" s="79">
        <f t="shared" si="221"/>
        <v>-20.599999999999994</v>
      </c>
      <c r="F79" s="132">
        <f t="shared" si="221"/>
        <v>-83.5</v>
      </c>
      <c r="G79" s="80">
        <f t="shared" si="221"/>
        <v>-83.5</v>
      </c>
      <c r="H79" s="82"/>
      <c r="I79" s="79">
        <f t="shared" si="221"/>
        <v>48.3</v>
      </c>
      <c r="J79" s="79">
        <f t="shared" si="221"/>
        <v>37.299999999999997</v>
      </c>
      <c r="K79" s="79">
        <f t="shared" si="221"/>
        <v>82.1</v>
      </c>
      <c r="L79" s="132">
        <f t="shared" si="221"/>
        <v>7.6999999999999975</v>
      </c>
      <c r="M79" s="80">
        <f t="shared" si="221"/>
        <v>7.6999999999999975</v>
      </c>
      <c r="N79" s="82"/>
      <c r="O79" s="79">
        <f t="shared" si="221"/>
        <v>51.399999999999991</v>
      </c>
      <c r="P79" s="79">
        <f t="shared" si="221"/>
        <v>30.900000000000002</v>
      </c>
      <c r="Q79" s="79">
        <f t="shared" si="221"/>
        <v>23.100000000000009</v>
      </c>
      <c r="R79" s="132">
        <f t="shared" si="221"/>
        <v>-118.09999999999998</v>
      </c>
      <c r="S79" s="80">
        <f t="shared" si="221"/>
        <v>-118.09999999999998</v>
      </c>
      <c r="U79" s="79">
        <f t="shared" si="221"/>
        <v>-30.000000000000004</v>
      </c>
      <c r="V79" s="79">
        <f t="shared" si="221"/>
        <v>33.700000000000003</v>
      </c>
      <c r="W79" s="79">
        <f t="shared" si="221"/>
        <v>-99.499999999999972</v>
      </c>
      <c r="X79" s="132">
        <f t="shared" si="221"/>
        <v>-137.10000000000002</v>
      </c>
      <c r="Y79" s="80">
        <f t="shared" ref="Y79" si="222">+SUM(Y76:Y78)</f>
        <v>-137.10000000000002</v>
      </c>
      <c r="AA79" s="79">
        <f t="shared" ref="AA79" si="223">+SUM(AA76:AA78)</f>
        <v>-38.900000000000006</v>
      </c>
      <c r="AB79" s="79">
        <f t="shared" ref="AB79:AD79" si="224">+SUM(AB76:AB78)</f>
        <v>138.60000000000002</v>
      </c>
      <c r="AC79" s="79">
        <f t="shared" si="224"/>
        <v>38.399999999999991</v>
      </c>
      <c r="AD79" s="132">
        <f t="shared" si="224"/>
        <v>-59.6</v>
      </c>
      <c r="AE79" s="80">
        <f t="shared" si="208"/>
        <v>-59.6</v>
      </c>
      <c r="AG79" s="79">
        <f t="shared" ref="AG79:AJ79" si="225">+SUM(AG76:AG78)</f>
        <v>65.8</v>
      </c>
      <c r="AH79" s="79">
        <f t="shared" si="225"/>
        <v>0</v>
      </c>
      <c r="AI79" s="79">
        <f t="shared" si="225"/>
        <v>0</v>
      </c>
      <c r="AJ79" s="132">
        <f t="shared" si="225"/>
        <v>0</v>
      </c>
      <c r="AK79" s="80">
        <f t="shared" si="209"/>
        <v>0</v>
      </c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  <c r="AG80" s="31"/>
      <c r="AH80" s="31"/>
      <c r="AI80" s="31"/>
      <c r="AJ80" s="122"/>
      <c r="AK80" s="75"/>
    </row>
    <row r="81" spans="1:37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  <c r="AG81" s="1"/>
      <c r="AH81" s="1"/>
      <c r="AI81" s="1"/>
      <c r="AJ81" s="1"/>
      <c r="AK81" s="36"/>
    </row>
    <row r="82" spans="1:37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  <c r="AG82" s="10">
        <v>-0.04</v>
      </c>
      <c r="AH82" s="10"/>
      <c r="AI82" s="10"/>
      <c r="AJ82" s="10"/>
      <c r="AK82" s="271"/>
    </row>
    <row r="83" spans="1:37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  <c r="AG83" s="10">
        <v>0.32</v>
      </c>
      <c r="AH83" s="10"/>
      <c r="AI83" s="10"/>
      <c r="AJ83" s="10"/>
      <c r="AK83" s="271"/>
    </row>
    <row r="84" spans="1:37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  <c r="AG84" s="10">
        <v>-0.16</v>
      </c>
      <c r="AH84" s="10"/>
      <c r="AI84" s="10"/>
      <c r="AJ84" s="10"/>
      <c r="AK84" s="271"/>
    </row>
    <row r="85" spans="1:37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  <c r="AG85" s="251">
        <v>7.0000000000000007E-2</v>
      </c>
      <c r="AH85" s="251"/>
      <c r="AI85" s="251"/>
      <c r="AJ85" s="251"/>
      <c r="AK85" s="272"/>
    </row>
    <row r="86" spans="1:37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  <c r="AG86" s="254">
        <v>7.0000000000000007E-2</v>
      </c>
      <c r="AH86" s="254"/>
      <c r="AI86" s="254"/>
      <c r="AJ86" s="254"/>
      <c r="AK86" s="273"/>
    </row>
    <row r="87" spans="1:37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  <c r="AG87" s="31"/>
      <c r="AH87" s="31"/>
      <c r="AI87" s="31"/>
      <c r="AJ87" s="122"/>
      <c r="AK87" s="75"/>
    </row>
    <row r="88" spans="1:37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  <c r="AG88" s="127"/>
      <c r="AH88" s="138"/>
      <c r="AI88" s="138"/>
      <c r="AJ88" s="127"/>
      <c r="AK88" s="139"/>
    </row>
    <row r="89" spans="1:37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1029.7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  <c r="AG89" s="227">
        <v>1211.7</v>
      </c>
      <c r="AH89" s="227"/>
      <c r="AI89" s="227"/>
      <c r="AJ89" s="227"/>
      <c r="AK89" s="75"/>
    </row>
    <row r="90" spans="1:37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28">
        <v>110</v>
      </c>
      <c r="AB90" s="203">
        <v>109.7</v>
      </c>
      <c r="AC90" s="203">
        <v>116.6</v>
      </c>
      <c r="AD90" s="203">
        <v>120.5</v>
      </c>
      <c r="AE90" s="75">
        <f>+AD90</f>
        <v>120.5</v>
      </c>
      <c r="AG90" s="228">
        <v>113.7</v>
      </c>
      <c r="AH90" s="203"/>
      <c r="AI90" s="203"/>
      <c r="AJ90" s="203"/>
      <c r="AK90" s="75"/>
    </row>
    <row r="91" spans="1:37" s="53" customFormat="1" ht="12.75" customHeight="1" x14ac:dyDescent="0.2">
      <c r="A91" s="48" t="s">
        <v>152</v>
      </c>
      <c r="C91" s="79">
        <f t="shared" ref="C91" si="226">+SUM(C89:C90)</f>
        <v>1053</v>
      </c>
      <c r="D91" s="79">
        <f t="shared" ref="D91" si="227">+SUM(D89:D90)</f>
        <v>1189.2</v>
      </c>
      <c r="E91" s="79">
        <f t="shared" ref="E91" si="228">+SUM(E89:E90)</f>
        <v>1183.3</v>
      </c>
      <c r="F91" s="132">
        <f t="shared" ref="F91" si="229">+SUM(F89:F90)</f>
        <v>1109.5</v>
      </c>
      <c r="G91" s="80">
        <f>+SUM(G89:G90)</f>
        <v>1109.5</v>
      </c>
      <c r="H91" s="82"/>
      <c r="I91" s="79">
        <f t="shared" ref="I91" si="230">+SUM(I89:I90)</f>
        <v>1207.5999999999999</v>
      </c>
      <c r="J91" s="79">
        <f t="shared" ref="J91" si="231">+SUM(J89:J90)</f>
        <v>1176.7</v>
      </c>
      <c r="K91" s="79">
        <f t="shared" ref="K91" si="232">+SUM(K89:K90)</f>
        <v>1232</v>
      </c>
      <c r="L91" s="132">
        <f t="shared" ref="L91" si="233">+SUM(L89:L90)</f>
        <v>1143.8999999999999</v>
      </c>
      <c r="M91" s="80">
        <f>+SUM(M89:M90)</f>
        <v>1143.8999999999999</v>
      </c>
      <c r="N91" s="82"/>
      <c r="O91" s="79">
        <f t="shared" ref="O91" si="234">+SUM(O89:O90)</f>
        <v>1207.2</v>
      </c>
      <c r="P91" s="79">
        <f t="shared" ref="P91" si="235">+SUM(P89:P90)</f>
        <v>1180.2</v>
      </c>
      <c r="Q91" s="79">
        <f t="shared" ref="Q91" si="236">+SUM(Q89:Q90)</f>
        <v>1156.2</v>
      </c>
      <c r="R91" s="132">
        <f t="shared" ref="R91" si="237">+SUM(R89:R90)</f>
        <v>1046</v>
      </c>
      <c r="S91" s="80">
        <f>+SUM(S89:S90)</f>
        <v>1046</v>
      </c>
      <c r="U91" s="79">
        <f t="shared" ref="U91:Y91" si="238">+SUM(U89:U90)</f>
        <v>1102</v>
      </c>
      <c r="V91" s="79">
        <f t="shared" si="238"/>
        <v>1186</v>
      </c>
      <c r="W91" s="79">
        <f t="shared" si="238"/>
        <v>1047.5</v>
      </c>
      <c r="X91" s="132">
        <f t="shared" si="238"/>
        <v>1050.5</v>
      </c>
      <c r="Y91" s="80">
        <f t="shared" si="238"/>
        <v>1050.5</v>
      </c>
      <c r="AA91" s="131">
        <f>+SUM(AA89:AA90)</f>
        <v>1139.7</v>
      </c>
      <c r="AB91" s="79">
        <f t="shared" ref="AB91:AD91" si="239">+SUM(AB89:AB90)</f>
        <v>1348.1000000000001</v>
      </c>
      <c r="AC91" s="79">
        <f t="shared" si="239"/>
        <v>1226</v>
      </c>
      <c r="AD91" s="132">
        <f t="shared" si="239"/>
        <v>1173.0999999999999</v>
      </c>
      <c r="AE91" s="80">
        <f>+SUM(AE89:AE90)</f>
        <v>1173.0999999999999</v>
      </c>
      <c r="AG91" s="79">
        <f t="shared" ref="AG91:AJ91" si="240">+SUM(AG89:AG90)</f>
        <v>1325.4</v>
      </c>
      <c r="AH91" s="79">
        <f t="shared" si="240"/>
        <v>0</v>
      </c>
      <c r="AI91" s="79">
        <f t="shared" si="240"/>
        <v>0</v>
      </c>
      <c r="AJ91" s="132">
        <f t="shared" si="240"/>
        <v>0</v>
      </c>
      <c r="AK91" s="80">
        <f>+SUM(AK89:AK90)</f>
        <v>0</v>
      </c>
    </row>
    <row r="92" spans="1:37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>
        <v>1139.7</v>
      </c>
      <c r="AB92" s="4"/>
      <c r="AC92" s="4"/>
      <c r="AD92" s="4"/>
      <c r="AE92" s="174"/>
      <c r="AG92" s="4"/>
      <c r="AH92" s="4"/>
      <c r="AI92" s="4"/>
      <c r="AJ92" s="4"/>
      <c r="AK92" s="174"/>
    </row>
    <row r="93" spans="1:37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  <c r="AG93" s="29"/>
      <c r="AH93" s="29"/>
      <c r="AI93" s="29"/>
      <c r="AJ93" s="29"/>
      <c r="AK93" s="64"/>
    </row>
    <row r="94" spans="1:37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  <c r="AG94" s="240">
        <v>4.1000000000000002E-2</v>
      </c>
      <c r="AH94" s="240"/>
      <c r="AI94" s="240"/>
      <c r="AJ94" s="240"/>
      <c r="AK94" s="64"/>
    </row>
    <row r="95" spans="1:37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  <c r="AG95" s="240">
        <v>-6.6000000000000003E-2</v>
      </c>
      <c r="AH95" s="240"/>
      <c r="AI95" s="240"/>
      <c r="AJ95" s="240"/>
      <c r="AK95" s="64"/>
    </row>
    <row r="96" spans="1:37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  <c r="AG96" s="244">
        <v>3.1E-2</v>
      </c>
      <c r="AH96" s="244"/>
      <c r="AI96" s="244"/>
      <c r="AJ96" s="244"/>
      <c r="AK96" s="245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  <c r="AG97" s="4"/>
      <c r="AH97" s="4"/>
      <c r="AI97" s="4"/>
      <c r="AJ97" s="4"/>
      <c r="AK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  <c r="AG98" s="29"/>
      <c r="AH98" s="29"/>
      <c r="AI98" s="29"/>
      <c r="AJ98" s="29"/>
      <c r="AK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AG99" s="274"/>
      <c r="AH99" s="274"/>
      <c r="AI99" s="274"/>
      <c r="AJ99" s="274"/>
      <c r="AK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  <c r="AG100" s="276"/>
      <c r="AH100" s="276"/>
      <c r="AI100" s="276"/>
      <c r="AJ100" s="276"/>
      <c r="AK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  <c r="AG102" s="29"/>
      <c r="AH102" s="29"/>
      <c r="AI102" s="29"/>
      <c r="AJ102" s="29"/>
      <c r="AK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  <c r="AG103" s="261">
        <v>4008</v>
      </c>
      <c r="AH103" s="261"/>
      <c r="AI103" s="261"/>
      <c r="AJ103" s="261"/>
      <c r="AK103" s="262"/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  <c r="AG104" s="265">
        <v>412</v>
      </c>
      <c r="AH104" s="265"/>
      <c r="AI104" s="265"/>
      <c r="AJ104" s="265"/>
      <c r="AK104" s="266"/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9">
    <mergeCell ref="AG2:AK2"/>
    <mergeCell ref="C1:G1"/>
    <mergeCell ref="I1:M1"/>
    <mergeCell ref="O1:S1"/>
    <mergeCell ref="AA2:AE2"/>
    <mergeCell ref="I2:M2"/>
    <mergeCell ref="O2:S2"/>
    <mergeCell ref="U2:Y2"/>
    <mergeCell ref="C2:G2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85"/>
      <c r="D1" s="285"/>
      <c r="E1" s="285"/>
      <c r="F1" s="285"/>
      <c r="G1" s="285"/>
      <c r="I1" s="285"/>
      <c r="J1" s="285"/>
      <c r="K1" s="285"/>
      <c r="L1" s="285"/>
      <c r="M1" s="285"/>
      <c r="O1" s="285"/>
      <c r="P1" s="285"/>
      <c r="Q1" s="285"/>
      <c r="R1" s="285"/>
      <c r="S1" s="285"/>
      <c r="U1" s="285"/>
      <c r="V1" s="285"/>
      <c r="W1" s="285"/>
      <c r="X1" s="285"/>
      <c r="Y1" s="285"/>
      <c r="AA1" s="285"/>
      <c r="AB1" s="285"/>
      <c r="AC1" s="285"/>
      <c r="AD1" s="285"/>
      <c r="AE1" s="285"/>
      <c r="AG1" s="285"/>
      <c r="AH1" s="285"/>
      <c r="AI1" s="285"/>
      <c r="AJ1" s="285"/>
      <c r="AK1" s="285"/>
      <c r="AM1" s="285"/>
      <c r="AN1" s="285"/>
      <c r="AO1" s="285"/>
      <c r="AP1" s="285"/>
      <c r="AQ1" s="285"/>
      <c r="AS1" s="285"/>
      <c r="AT1" s="285"/>
      <c r="AU1" s="285"/>
      <c r="AV1" s="285"/>
      <c r="AW1" s="285"/>
      <c r="AY1" s="285"/>
      <c r="AZ1" s="285"/>
      <c r="BA1" s="285"/>
      <c r="BB1" s="285"/>
      <c r="BC1" s="285"/>
      <c r="BE1" s="285"/>
      <c r="BF1" s="285"/>
      <c r="BG1" s="285"/>
      <c r="BH1" s="285"/>
      <c r="BI1" s="285"/>
      <c r="BK1" s="285"/>
      <c r="BL1" s="285"/>
      <c r="BM1" s="285"/>
      <c r="BN1" s="285"/>
      <c r="BO1" s="285"/>
      <c r="BQ1" s="285"/>
      <c r="BR1" s="285"/>
      <c r="BS1" s="285"/>
      <c r="BT1" s="285"/>
      <c r="BU1" s="285"/>
      <c r="BW1" s="284" t="s">
        <v>164</v>
      </c>
      <c r="BX1" s="284"/>
      <c r="BY1" s="284"/>
      <c r="BZ1" s="284"/>
      <c r="CA1" s="284"/>
      <c r="CC1" s="284"/>
      <c r="CD1" s="284"/>
      <c r="CE1" s="284"/>
      <c r="CF1" s="284"/>
      <c r="CG1" s="284"/>
      <c r="CI1" s="284"/>
      <c r="CJ1" s="284"/>
      <c r="CK1" s="284"/>
      <c r="CL1" s="284"/>
      <c r="CM1" s="284"/>
    </row>
    <row r="2" spans="1:221" x14ac:dyDescent="0.2">
      <c r="A2" s="1" t="s">
        <v>152</v>
      </c>
      <c r="C2" s="283">
        <v>2005</v>
      </c>
      <c r="D2" s="283"/>
      <c r="E2" s="283"/>
      <c r="F2" s="283"/>
      <c r="G2" s="283"/>
      <c r="I2" s="283">
        <v>2006</v>
      </c>
      <c r="J2" s="283"/>
      <c r="K2" s="283"/>
      <c r="L2" s="283"/>
      <c r="M2" s="283"/>
      <c r="O2" s="283">
        <v>2007</v>
      </c>
      <c r="P2" s="283"/>
      <c r="Q2" s="283"/>
      <c r="R2" s="283"/>
      <c r="S2" s="283"/>
      <c r="U2" s="283">
        <v>2008</v>
      </c>
      <c r="V2" s="283"/>
      <c r="W2" s="283"/>
      <c r="X2" s="283"/>
      <c r="Y2" s="283"/>
      <c r="AA2" s="283">
        <v>2009</v>
      </c>
      <c r="AB2" s="283"/>
      <c r="AC2" s="283"/>
      <c r="AD2" s="283"/>
      <c r="AE2" s="283"/>
      <c r="AG2" s="283">
        <v>2010</v>
      </c>
      <c r="AH2" s="283"/>
      <c r="AI2" s="283"/>
      <c r="AJ2" s="283"/>
      <c r="AK2" s="283"/>
      <c r="AM2" s="283">
        <v>2011</v>
      </c>
      <c r="AN2" s="283"/>
      <c r="AO2" s="283"/>
      <c r="AP2" s="283"/>
      <c r="AQ2" s="283"/>
      <c r="AS2" s="283">
        <v>2012</v>
      </c>
      <c r="AT2" s="283"/>
      <c r="AU2" s="283"/>
      <c r="AV2" s="283"/>
      <c r="AW2" s="283"/>
      <c r="AY2" s="283">
        <v>2013</v>
      </c>
      <c r="AZ2" s="283"/>
      <c r="BA2" s="283"/>
      <c r="BB2" s="283"/>
      <c r="BC2" s="283"/>
      <c r="BE2" s="283">
        <v>2014</v>
      </c>
      <c r="BF2" s="283"/>
      <c r="BG2" s="283"/>
      <c r="BH2" s="283"/>
      <c r="BI2" s="283"/>
      <c r="BK2" s="283">
        <v>2015</v>
      </c>
      <c r="BL2" s="283"/>
      <c r="BM2" s="283"/>
      <c r="BN2" s="283"/>
      <c r="BO2" s="283"/>
      <c r="BQ2" s="283">
        <v>2016</v>
      </c>
      <c r="BR2" s="283"/>
      <c r="BS2" s="283"/>
      <c r="BT2" s="283"/>
      <c r="BU2" s="283"/>
      <c r="BW2" s="283">
        <v>2017</v>
      </c>
      <c r="BX2" s="283"/>
      <c r="BY2" s="283"/>
      <c r="BZ2" s="283"/>
      <c r="CA2" s="283"/>
      <c r="CC2" s="283">
        <v>2018</v>
      </c>
      <c r="CD2" s="283"/>
      <c r="CE2" s="283"/>
      <c r="CF2" s="283"/>
      <c r="CG2" s="283"/>
      <c r="CI2" s="283">
        <v>2019</v>
      </c>
      <c r="CJ2" s="283"/>
      <c r="CK2" s="283"/>
      <c r="CL2" s="283"/>
      <c r="CM2" s="283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85"/>
      <c r="D1" s="285"/>
      <c r="E1" s="285"/>
      <c r="F1" s="285"/>
      <c r="H1" s="285"/>
      <c r="I1" s="285"/>
      <c r="J1" s="285"/>
      <c r="K1" s="285"/>
      <c r="M1" s="285"/>
      <c r="N1" s="285"/>
      <c r="O1" s="285"/>
      <c r="P1" s="285"/>
      <c r="R1" s="285"/>
      <c r="S1" s="285"/>
      <c r="T1" s="285"/>
      <c r="U1" s="285"/>
      <c r="W1" s="285"/>
      <c r="X1" s="285"/>
      <c r="Y1" s="285"/>
      <c r="Z1" s="285"/>
      <c r="AB1" s="285"/>
      <c r="AC1" s="285"/>
      <c r="AD1" s="285"/>
      <c r="AE1" s="285"/>
      <c r="AG1" s="285"/>
      <c r="AH1" s="285"/>
      <c r="AI1" s="285"/>
      <c r="AJ1" s="285"/>
      <c r="AL1" s="285"/>
      <c r="AM1" s="285"/>
      <c r="AN1" s="285"/>
      <c r="AO1" s="285"/>
      <c r="AQ1" s="285"/>
      <c r="AR1" s="285"/>
      <c r="AS1" s="285"/>
      <c r="AT1" s="285"/>
      <c r="AV1" s="285"/>
      <c r="AW1" s="285"/>
      <c r="AX1" s="285"/>
      <c r="AY1" s="285"/>
      <c r="BA1" s="285"/>
      <c r="BB1" s="285"/>
      <c r="BC1" s="285"/>
      <c r="BD1" s="285"/>
      <c r="BF1" s="285"/>
      <c r="BG1" s="285"/>
      <c r="BH1" s="285"/>
      <c r="BI1" s="285"/>
      <c r="BK1" s="284" t="s">
        <v>165</v>
      </c>
      <c r="BL1" s="284"/>
      <c r="BM1" s="284"/>
      <c r="BN1" s="284"/>
      <c r="BP1" s="284"/>
      <c r="BQ1" s="284"/>
      <c r="BR1" s="284"/>
      <c r="BS1" s="284"/>
      <c r="BU1" s="284"/>
      <c r="BV1" s="284"/>
      <c r="BW1" s="284"/>
      <c r="BX1" s="284"/>
    </row>
    <row r="2" spans="1:76" x14ac:dyDescent="0.2">
      <c r="A2" s="1" t="s">
        <v>152</v>
      </c>
      <c r="C2" s="283">
        <v>2005</v>
      </c>
      <c r="D2" s="283"/>
      <c r="E2" s="283"/>
      <c r="F2" s="283"/>
      <c r="H2" s="283">
        <v>2006</v>
      </c>
      <c r="I2" s="283"/>
      <c r="J2" s="283"/>
      <c r="K2" s="283"/>
      <c r="M2" s="283">
        <v>2007</v>
      </c>
      <c r="N2" s="283"/>
      <c r="O2" s="283"/>
      <c r="P2" s="283"/>
      <c r="R2" s="283">
        <v>2008</v>
      </c>
      <c r="S2" s="283"/>
      <c r="T2" s="283"/>
      <c r="U2" s="283"/>
      <c r="W2" s="283">
        <v>2009</v>
      </c>
      <c r="X2" s="283"/>
      <c r="Y2" s="283"/>
      <c r="Z2" s="283"/>
      <c r="AB2" s="283">
        <v>2010</v>
      </c>
      <c r="AC2" s="283"/>
      <c r="AD2" s="283"/>
      <c r="AE2" s="283"/>
      <c r="AG2" s="283">
        <v>2011</v>
      </c>
      <c r="AH2" s="283"/>
      <c r="AI2" s="283"/>
      <c r="AJ2" s="283"/>
      <c r="AL2" s="283">
        <v>2012</v>
      </c>
      <c r="AM2" s="283"/>
      <c r="AN2" s="283"/>
      <c r="AO2" s="283"/>
      <c r="AQ2" s="283">
        <v>2013</v>
      </c>
      <c r="AR2" s="283"/>
      <c r="AS2" s="283"/>
      <c r="AT2" s="283"/>
      <c r="AV2" s="283">
        <v>2014</v>
      </c>
      <c r="AW2" s="283"/>
      <c r="AX2" s="283"/>
      <c r="AY2" s="283"/>
      <c r="BA2" s="283">
        <v>2015</v>
      </c>
      <c r="BB2" s="283"/>
      <c r="BC2" s="283"/>
      <c r="BD2" s="283"/>
      <c r="BF2" s="283">
        <v>2016</v>
      </c>
      <c r="BG2" s="283"/>
      <c r="BH2" s="283"/>
      <c r="BI2" s="283"/>
      <c r="BK2" s="283">
        <v>2017</v>
      </c>
      <c r="BL2" s="283"/>
      <c r="BM2" s="283"/>
      <c r="BN2" s="283"/>
      <c r="BP2" s="283">
        <v>2018</v>
      </c>
      <c r="BQ2" s="283"/>
      <c r="BR2" s="283"/>
      <c r="BS2" s="283"/>
      <c r="BU2" s="283">
        <v>2019</v>
      </c>
      <c r="BV2" s="283"/>
      <c r="BW2" s="283"/>
      <c r="BX2" s="283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P1:BS1"/>
    <mergeCell ref="BP2:BS2"/>
    <mergeCell ref="BK1:BN1"/>
    <mergeCell ref="BK2:BN2"/>
    <mergeCell ref="BF1:BI1"/>
    <mergeCell ref="BF2:BI2"/>
    <mergeCell ref="AL1:AO1"/>
    <mergeCell ref="AL2:AO2"/>
    <mergeCell ref="AB1:AE1"/>
    <mergeCell ref="AB2:AE2"/>
    <mergeCell ref="AQ1:AT1"/>
    <mergeCell ref="AQ2:AT2"/>
    <mergeCell ref="AG1:AJ1"/>
    <mergeCell ref="AG2:AJ2"/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2017-2022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2017-2022'!Print_Area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2022-05-18T05:19:02Z</dcterms:modified>
</cp:coreProperties>
</file>